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d.fedorova\Downloads\"/>
    </mc:Choice>
  </mc:AlternateContent>
  <bookViews>
    <workbookView xWindow="0" yWindow="0" windowWidth="23040" windowHeight="9192"/>
  </bookViews>
  <sheets>
    <sheet name="БДР" sheetId="1" r:id="rId1"/>
  </sheets>
  <calcPr calcId="162913"/>
</workbook>
</file>

<file path=xl/calcChain.xml><?xml version="1.0" encoding="utf-8"?>
<calcChain xmlns="http://schemas.openxmlformats.org/spreadsheetml/2006/main">
  <c r="C35" i="1" l="1"/>
  <c r="Q35" i="1" s="1"/>
  <c r="C30" i="1"/>
  <c r="U29" i="1"/>
  <c r="P29" i="1"/>
  <c r="O29" i="1"/>
  <c r="O24" i="1" s="1"/>
  <c r="N29" i="1"/>
  <c r="M29" i="1"/>
  <c r="L29" i="1"/>
  <c r="K29" i="1"/>
  <c r="K24" i="1" s="1"/>
  <c r="J29" i="1"/>
  <c r="I29" i="1"/>
  <c r="H29" i="1"/>
  <c r="G29" i="1"/>
  <c r="G24" i="1" s="1"/>
  <c r="F29" i="1"/>
  <c r="E29" i="1"/>
  <c r="D29" i="1"/>
  <c r="C29" i="1"/>
  <c r="V29" i="1" s="1"/>
  <c r="C28" i="1"/>
  <c r="V28" i="1" s="1"/>
  <c r="C27" i="1"/>
  <c r="C26" i="1"/>
  <c r="V26" i="1" s="1"/>
  <c r="U25" i="1"/>
  <c r="P25" i="1"/>
  <c r="O25" i="1"/>
  <c r="N25" i="1"/>
  <c r="M25" i="1"/>
  <c r="L25" i="1"/>
  <c r="L24" i="1" s="1"/>
  <c r="K25" i="1"/>
  <c r="J25" i="1"/>
  <c r="I25" i="1"/>
  <c r="H25" i="1"/>
  <c r="H24" i="1" s="1"/>
  <c r="G25" i="1"/>
  <c r="F25" i="1"/>
  <c r="E25" i="1"/>
  <c r="D25" i="1"/>
  <c r="U24" i="1"/>
  <c r="P24" i="1"/>
  <c r="N24" i="1"/>
  <c r="M24" i="1"/>
  <c r="J24" i="1"/>
  <c r="I24" i="1"/>
  <c r="F24" i="1"/>
  <c r="E24" i="1"/>
  <c r="D24" i="1"/>
  <c r="C21" i="1"/>
  <c r="V20" i="1"/>
  <c r="Q20" i="1"/>
  <c r="C20" i="1"/>
  <c r="C19" i="1"/>
  <c r="V18" i="1"/>
  <c r="U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Q18" i="1" s="1"/>
  <c r="E17" i="1"/>
  <c r="F17" i="1" s="1"/>
  <c r="G17" i="1" s="1"/>
  <c r="H17" i="1" s="1"/>
  <c r="E16" i="1"/>
  <c r="U15" i="1"/>
  <c r="P15" i="1"/>
  <c r="D15" i="1"/>
  <c r="G12" i="1"/>
  <c r="H12" i="1" s="1"/>
  <c r="I12" i="1" s="1"/>
  <c r="J12" i="1" s="1"/>
  <c r="K12" i="1" s="1"/>
  <c r="L12" i="1" s="1"/>
  <c r="M12" i="1" s="1"/>
  <c r="N12" i="1" s="1"/>
  <c r="O12" i="1" s="1"/>
  <c r="F12" i="1"/>
  <c r="E12" i="1"/>
  <c r="F11" i="1"/>
  <c r="G11" i="1" s="1"/>
  <c r="E11" i="1"/>
  <c r="E10" i="1"/>
  <c r="F10" i="1" s="1"/>
  <c r="U9" i="1"/>
  <c r="P9" i="1"/>
  <c r="E9" i="1"/>
  <c r="D9" i="1"/>
  <c r="E8" i="1"/>
  <c r="F8" i="1" s="1"/>
  <c r="E7" i="1"/>
  <c r="F7" i="1" s="1"/>
  <c r="G7" i="1" s="1"/>
  <c r="H7" i="1" s="1"/>
  <c r="I7" i="1" s="1"/>
  <c r="J7" i="1" s="1"/>
  <c r="K7" i="1" s="1"/>
  <c r="L7" i="1" s="1"/>
  <c r="M7" i="1" s="1"/>
  <c r="N7" i="1" s="1"/>
  <c r="O7" i="1" s="1"/>
  <c r="S6" i="1"/>
  <c r="F6" i="1"/>
  <c r="G6" i="1" s="1"/>
  <c r="E6" i="1"/>
  <c r="U5" i="1"/>
  <c r="T5" i="1"/>
  <c r="P5" i="1"/>
  <c r="S11" i="1" s="1"/>
  <c r="D5" i="1"/>
  <c r="G8" i="1" l="1"/>
  <c r="H8" i="1" s="1"/>
  <c r="I8" i="1" s="1"/>
  <c r="J8" i="1" s="1"/>
  <c r="K8" i="1" s="1"/>
  <c r="L8" i="1" s="1"/>
  <c r="M8" i="1" s="1"/>
  <c r="N8" i="1" s="1"/>
  <c r="O8" i="1" s="1"/>
  <c r="H6" i="1"/>
  <c r="G10" i="1"/>
  <c r="F9" i="1"/>
  <c r="H11" i="1"/>
  <c r="I11" i="1" s="1"/>
  <c r="J11" i="1" s="1"/>
  <c r="K11" i="1" s="1"/>
  <c r="L11" i="1" s="1"/>
  <c r="M11" i="1" s="1"/>
  <c r="N11" i="1" s="1"/>
  <c r="O11" i="1" s="1"/>
  <c r="I17" i="1"/>
  <c r="J17" i="1" s="1"/>
  <c r="K17" i="1" s="1"/>
  <c r="L17" i="1" s="1"/>
  <c r="M17" i="1" s="1"/>
  <c r="N17" i="1" s="1"/>
  <c r="O17" i="1" s="1"/>
  <c r="U41" i="1"/>
  <c r="U40" i="1"/>
  <c r="U13" i="1"/>
  <c r="D40" i="1"/>
  <c r="D41" i="1"/>
  <c r="E5" i="1"/>
  <c r="Q5" i="1"/>
  <c r="S8" i="1"/>
  <c r="C12" i="1"/>
  <c r="S15" i="1"/>
  <c r="S21" i="1"/>
  <c r="F5" i="1"/>
  <c r="C7" i="1"/>
  <c r="D13" i="1"/>
  <c r="S25" i="1"/>
  <c r="P40" i="1"/>
  <c r="S30" i="1"/>
  <c r="S27" i="1"/>
  <c r="P41" i="1"/>
  <c r="S28" i="1"/>
  <c r="S26" i="1"/>
  <c r="S20" i="1"/>
  <c r="S17" i="1"/>
  <c r="S10" i="1"/>
  <c r="S29" i="1"/>
  <c r="S18" i="1"/>
  <c r="S16" i="1"/>
  <c r="S7" i="1"/>
  <c r="S9" i="1"/>
  <c r="S12" i="1"/>
  <c r="P13" i="1"/>
  <c r="F16" i="1"/>
  <c r="E15" i="1"/>
  <c r="S19" i="1"/>
  <c r="S24" i="1"/>
  <c r="Q19" i="1"/>
  <c r="V19" i="1"/>
  <c r="Q21" i="1"/>
  <c r="V21" i="1"/>
  <c r="Q27" i="1"/>
  <c r="V27" i="1"/>
  <c r="Q30" i="1"/>
  <c r="V30" i="1"/>
  <c r="C25" i="1"/>
  <c r="Q29" i="1"/>
  <c r="Q26" i="1"/>
  <c r="Q28" i="1"/>
  <c r="G16" i="1" l="1"/>
  <c r="F15" i="1"/>
  <c r="F41" i="1" s="1"/>
  <c r="F40" i="1"/>
  <c r="F13" i="1"/>
  <c r="C17" i="1"/>
  <c r="H5" i="1"/>
  <c r="I6" i="1"/>
  <c r="U14" i="1"/>
  <c r="U22" i="1"/>
  <c r="H10" i="1"/>
  <c r="G9" i="1"/>
  <c r="S13" i="1"/>
  <c r="P22" i="1"/>
  <c r="P14" i="1"/>
  <c r="D22" i="1"/>
  <c r="D14" i="1"/>
  <c r="E41" i="1"/>
  <c r="E40" i="1"/>
  <c r="E13" i="1"/>
  <c r="C11" i="1"/>
  <c r="C8" i="1"/>
  <c r="C24" i="1"/>
  <c r="V25" i="1"/>
  <c r="Q25" i="1"/>
  <c r="V7" i="1"/>
  <c r="Q7" i="1"/>
  <c r="V12" i="1"/>
  <c r="Q12" i="1"/>
  <c r="G5" i="1"/>
  <c r="V24" i="1" l="1"/>
  <c r="Q24" i="1"/>
  <c r="E22" i="1"/>
  <c r="E14" i="1"/>
  <c r="D31" i="1"/>
  <c r="D23" i="1"/>
  <c r="J6" i="1"/>
  <c r="I5" i="1"/>
  <c r="F22" i="1"/>
  <c r="F14" i="1"/>
  <c r="V8" i="1"/>
  <c r="Q8" i="1"/>
  <c r="I10" i="1"/>
  <c r="H9" i="1"/>
  <c r="H13" i="1"/>
  <c r="G13" i="1"/>
  <c r="P31" i="1"/>
  <c r="S22" i="1"/>
  <c r="P23" i="1"/>
  <c r="U23" i="1"/>
  <c r="U31" i="1"/>
  <c r="Q17" i="1"/>
  <c r="V17" i="1"/>
  <c r="V11" i="1"/>
  <c r="Q11" i="1"/>
  <c r="H16" i="1"/>
  <c r="G15" i="1"/>
  <c r="G41" i="1" s="1"/>
  <c r="G40" i="1" l="1"/>
  <c r="K6" i="1"/>
  <c r="J5" i="1"/>
  <c r="E31" i="1"/>
  <c r="E23" i="1"/>
  <c r="U32" i="1"/>
  <c r="U33" i="1" s="1"/>
  <c r="J10" i="1"/>
  <c r="I9" i="1"/>
  <c r="P33" i="1"/>
  <c r="P32" i="1"/>
  <c r="S32" i="1" s="1"/>
  <c r="S31" i="1"/>
  <c r="H22" i="1"/>
  <c r="H14" i="1"/>
  <c r="H15" i="1"/>
  <c r="H40" i="1" s="1"/>
  <c r="I16" i="1"/>
  <c r="H41" i="1"/>
  <c r="F31" i="1"/>
  <c r="F23" i="1"/>
  <c r="D32" i="1"/>
  <c r="D33" i="1" s="1"/>
  <c r="D36" i="1" s="1"/>
  <c r="G22" i="1"/>
  <c r="G14" i="1"/>
  <c r="I13" i="1"/>
  <c r="H31" i="1" l="1"/>
  <c r="H23" i="1"/>
  <c r="G31" i="1"/>
  <c r="G23" i="1"/>
  <c r="S33" i="1"/>
  <c r="S36" i="1" s="1"/>
  <c r="P36" i="1"/>
  <c r="J16" i="1"/>
  <c r="I15" i="1"/>
  <c r="K5" i="1"/>
  <c r="L6" i="1"/>
  <c r="I14" i="1"/>
  <c r="F32" i="1"/>
  <c r="F33" i="1" s="1"/>
  <c r="F36" i="1" s="1"/>
  <c r="K10" i="1"/>
  <c r="J9" i="1"/>
  <c r="E32" i="1"/>
  <c r="E33" i="1" s="1"/>
  <c r="E36" i="1" s="1"/>
  <c r="J13" i="1" l="1"/>
  <c r="I41" i="1"/>
  <c r="I40" i="1"/>
  <c r="L10" i="1"/>
  <c r="K9" i="1"/>
  <c r="M6" i="1"/>
  <c r="L5" i="1"/>
  <c r="K16" i="1"/>
  <c r="J15" i="1"/>
  <c r="J41" i="1" s="1"/>
  <c r="G32" i="1"/>
  <c r="G33" i="1" s="1"/>
  <c r="G36" i="1" s="1"/>
  <c r="I22" i="1"/>
  <c r="H33" i="1"/>
  <c r="H36" i="1" s="1"/>
  <c r="H32" i="1"/>
  <c r="L16" i="1" l="1"/>
  <c r="K15" i="1"/>
  <c r="K41" i="1" s="1"/>
  <c r="I31" i="1"/>
  <c r="I23" i="1"/>
  <c r="K13" i="1"/>
  <c r="M10" i="1"/>
  <c r="L9" i="1"/>
  <c r="J22" i="1"/>
  <c r="J14" i="1"/>
  <c r="M5" i="1"/>
  <c r="N6" i="1"/>
  <c r="J40" i="1"/>
  <c r="N10" i="1" l="1"/>
  <c r="M9" i="1"/>
  <c r="M13" i="1" s="1"/>
  <c r="L13" i="1"/>
  <c r="L15" i="1"/>
  <c r="L41" i="1" s="1"/>
  <c r="M16" i="1"/>
  <c r="O6" i="1"/>
  <c r="N5" i="1"/>
  <c r="K22" i="1"/>
  <c r="K14" i="1"/>
  <c r="J31" i="1"/>
  <c r="J23" i="1"/>
  <c r="I32" i="1"/>
  <c r="I33" i="1" s="1"/>
  <c r="I36" i="1" s="1"/>
  <c r="K40" i="1"/>
  <c r="M14" i="1" l="1"/>
  <c r="N16" i="1"/>
  <c r="M15" i="1"/>
  <c r="M40" i="1" s="1"/>
  <c r="N9" i="1"/>
  <c r="O10" i="1"/>
  <c r="J33" i="1"/>
  <c r="J36" i="1" s="1"/>
  <c r="J32" i="1"/>
  <c r="K31" i="1"/>
  <c r="K23" i="1"/>
  <c r="N13" i="1"/>
  <c r="L22" i="1"/>
  <c r="L14" i="1"/>
  <c r="L40" i="1"/>
  <c r="O5" i="1"/>
  <c r="C6" i="1"/>
  <c r="C5" i="1" l="1"/>
  <c r="V6" i="1"/>
  <c r="K33" i="1"/>
  <c r="K36" i="1" s="1"/>
  <c r="K32" i="1"/>
  <c r="O9" i="1"/>
  <c r="C10" i="1"/>
  <c r="O16" i="1"/>
  <c r="N15" i="1"/>
  <c r="L31" i="1"/>
  <c r="L23" i="1"/>
  <c r="N22" i="1"/>
  <c r="N14" i="1"/>
  <c r="M41" i="1"/>
  <c r="O13" i="1"/>
  <c r="M22" i="1"/>
  <c r="O14" i="1" l="1"/>
  <c r="O15" i="1"/>
  <c r="C16" i="1"/>
  <c r="L32" i="1"/>
  <c r="L33" i="1" s="1"/>
  <c r="L36" i="1" s="1"/>
  <c r="R28" i="1"/>
  <c r="T28" i="1" s="1"/>
  <c r="R26" i="1"/>
  <c r="T26" i="1" s="1"/>
  <c r="R20" i="1"/>
  <c r="T20" i="1" s="1"/>
  <c r="R18" i="1"/>
  <c r="T18" i="1" s="1"/>
  <c r="Q6" i="1"/>
  <c r="V5" i="1"/>
  <c r="R29" i="1"/>
  <c r="T29" i="1" s="1"/>
  <c r="R30" i="1"/>
  <c r="T30" i="1" s="1"/>
  <c r="R21" i="1"/>
  <c r="T21" i="1" s="1"/>
  <c r="R27" i="1"/>
  <c r="T27" i="1" s="1"/>
  <c r="R19" i="1"/>
  <c r="T19" i="1" s="1"/>
  <c r="R25" i="1"/>
  <c r="T25" i="1" s="1"/>
  <c r="R12" i="1"/>
  <c r="T12" i="1" s="1"/>
  <c r="R7" i="1"/>
  <c r="T7" i="1" s="1"/>
  <c r="R24" i="1"/>
  <c r="T24" i="1" s="1"/>
  <c r="R11" i="1"/>
  <c r="T11" i="1" s="1"/>
  <c r="R8" i="1"/>
  <c r="T8" i="1" s="1"/>
  <c r="R17" i="1"/>
  <c r="T17" i="1" s="1"/>
  <c r="N31" i="1"/>
  <c r="N23" i="1"/>
  <c r="R10" i="1"/>
  <c r="T10" i="1" s="1"/>
  <c r="C9" i="1"/>
  <c r="C13" i="1" s="1"/>
  <c r="Q10" i="1"/>
  <c r="V10" i="1"/>
  <c r="M31" i="1"/>
  <c r="M23" i="1"/>
  <c r="N40" i="1"/>
  <c r="N41" i="1"/>
  <c r="R6" i="1"/>
  <c r="T6" i="1" s="1"/>
  <c r="C14" i="1" l="1"/>
  <c r="V13" i="1"/>
  <c r="R13" i="1"/>
  <c r="T13" i="1" s="1"/>
  <c r="Q13" i="1"/>
  <c r="Q14" i="1" s="1"/>
  <c r="N32" i="1"/>
  <c r="N33" i="1" s="1"/>
  <c r="N36" i="1" s="1"/>
  <c r="V16" i="1"/>
  <c r="Q16" i="1"/>
  <c r="C15" i="1"/>
  <c r="R16" i="1"/>
  <c r="T16" i="1" s="1"/>
  <c r="V9" i="1"/>
  <c r="R9" i="1"/>
  <c r="T9" i="1" s="1"/>
  <c r="Q9" i="1"/>
  <c r="C40" i="1"/>
  <c r="O41" i="1"/>
  <c r="O40" i="1"/>
  <c r="M32" i="1"/>
  <c r="M33" i="1" s="1"/>
  <c r="M36" i="1" s="1"/>
  <c r="C41" i="1"/>
  <c r="O22" i="1"/>
  <c r="V15" i="1" l="1"/>
  <c r="R15" i="1"/>
  <c r="T15" i="1" s="1"/>
  <c r="Q15" i="1"/>
  <c r="O31" i="1"/>
  <c r="O23" i="1"/>
  <c r="C22" i="1"/>
  <c r="C31" i="1" l="1"/>
  <c r="C23" i="1"/>
  <c r="V22" i="1"/>
  <c r="R22" i="1"/>
  <c r="T22" i="1" s="1"/>
  <c r="Q22" i="1"/>
  <c r="Q23" i="1" s="1"/>
  <c r="O32" i="1"/>
  <c r="O33" i="1" s="1"/>
  <c r="O36" i="1" s="1"/>
  <c r="C32" i="1" l="1"/>
  <c r="V31" i="1"/>
  <c r="R31" i="1"/>
  <c r="T31" i="1" s="1"/>
  <c r="Q31" i="1"/>
  <c r="V32" i="1" l="1"/>
  <c r="R32" i="1"/>
  <c r="T32" i="1" s="1"/>
  <c r="Q32" i="1"/>
  <c r="C33" i="1"/>
  <c r="V33" i="1" l="1"/>
  <c r="R33" i="1"/>
  <c r="C36" i="1"/>
  <c r="Q33" i="1"/>
  <c r="Q36" i="1" s="1"/>
  <c r="R36" i="1" l="1"/>
  <c r="T33" i="1"/>
  <c r="T36" i="1" s="1"/>
</calcChain>
</file>

<file path=xl/sharedStrings.xml><?xml version="1.0" encoding="utf-8"?>
<sst xmlns="http://schemas.openxmlformats.org/spreadsheetml/2006/main" count="73" uniqueCount="71">
  <si>
    <t>Бюджет доходов расходов ООО "УНР-19"</t>
  </si>
  <si>
    <t>Код учета</t>
  </si>
  <si>
    <t>тыс. руб.</t>
  </si>
  <si>
    <t>ИТОГО бюджет</t>
  </si>
  <si>
    <t>Факт прошлого периода</t>
  </si>
  <si>
    <t>Изменение</t>
  </si>
  <si>
    <t>Удельный вес в выручке</t>
  </si>
  <si>
    <t>YTD 3 месяца</t>
  </si>
  <si>
    <t>% исполнения бюджета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</si>
  <si>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</si>
  <si>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</si>
  <si>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</si>
  <si>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</si>
  <si>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</si>
  <si>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</si>
  <si>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</si>
  <si>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</si>
  <si>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</si>
  <si>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</si>
  <si>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</si>
  <si>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</si>
  <si>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</t>
  </si>
  <si>
    <t xml:space="preserve">Факт прошлого периода
</t>
  </si>
  <si>
    <t>Выручка</t>
  </si>
  <si>
    <t>ё</t>
  </si>
  <si>
    <t xml:space="preserve">     Продукт 1</t>
  </si>
  <si>
    <t xml:space="preserve">     Продукт 2</t>
  </si>
  <si>
    <t xml:space="preserve">     Продукт 3</t>
  </si>
  <si>
    <t>Себестоимость, в т.ч.</t>
  </si>
  <si>
    <t xml:space="preserve">    Материалы</t>
  </si>
  <si>
    <t xml:space="preserve">    Транспорт</t>
  </si>
  <si>
    <t xml:space="preserve">    Зарплата рабочих, страховые взносы</t>
  </si>
  <si>
    <t>Валовая прибыль</t>
  </si>
  <si>
    <t>Маржа = Валовая прибыль / Выручка</t>
  </si>
  <si>
    <t>Коммерческие расходы</t>
  </si>
  <si>
    <t xml:space="preserve">     Доставка</t>
  </si>
  <si>
    <t>30.2</t>
  </si>
  <si>
    <t xml:space="preserve">     Хранение</t>
  </si>
  <si>
    <t>Управленческие расходы</t>
  </si>
  <si>
    <t>40.1</t>
  </si>
  <si>
    <t xml:space="preserve">     Аренда офиса, коммунальные услуги</t>
  </si>
  <si>
    <t>40.2</t>
  </si>
  <si>
    <t xml:space="preserve">     Зарплата, взносы</t>
  </si>
  <si>
    <t>40.3</t>
  </si>
  <si>
    <t xml:space="preserve">     Внешний аудит</t>
  </si>
  <si>
    <t>Прибыль от продаж</t>
  </si>
  <si>
    <t>Рентабельность продаж = Прибыль от продаж / Выручка</t>
  </si>
  <si>
    <t>Прочие доходы +/ расходы -</t>
  </si>
  <si>
    <t>50.1</t>
  </si>
  <si>
    <t xml:space="preserve">  Прочие доходы</t>
  </si>
  <si>
    <t>50.1.01</t>
  </si>
  <si>
    <t xml:space="preserve">     Проценты по займам</t>
  </si>
  <si>
    <t>50.1.02</t>
  </si>
  <si>
    <t xml:space="preserve">     Арендаторы</t>
  </si>
  <si>
    <t>50.1.03</t>
  </si>
  <si>
    <t xml:space="preserve">     Продажа б/у основных средств</t>
  </si>
  <si>
    <t>50.2</t>
  </si>
  <si>
    <t xml:space="preserve">  Прочие расходы</t>
  </si>
  <si>
    <t>50.2.01</t>
  </si>
  <si>
    <t xml:space="preserve">     Проценты к уплате</t>
  </si>
  <si>
    <t>Прибыль до налогообложения</t>
  </si>
  <si>
    <t xml:space="preserve">   Налог на прибыль, 20%</t>
  </si>
  <si>
    <t>Чистая прибыль + / убыток -</t>
  </si>
  <si>
    <t>амортизация</t>
  </si>
  <si>
    <t>EBITDA</t>
  </si>
  <si>
    <t>Норматив</t>
  </si>
  <si>
    <t>Показатель</t>
  </si>
  <si>
    <t>&gt;100</t>
  </si>
  <si>
    <t>Достаточно ли выручки для покрытия расходов</t>
  </si>
  <si>
    <t>Соотношение всех доходов и расходов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</si>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</sst>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"/>
  </numFmts>
  <fonts count="8" x14ac:knownFonts="1">
    <font>
      <sz val="10"/>
      <color rgb="FF000000"/>
      <name val="Arial"/>
      <scheme val="minor"/>
    </font>
    <font>
      <b/>
      <sz val="14"/>
      <color theme="1"/>
      <name val="Arial"/>
      <scheme val="minor"/>
    </font>
    <font>
      <b/>
      <sz val="10"/>
      <color theme="1"/>
      <name val="Arial"/>
      <scheme val="minor"/>
    </font>
    <font>
      <sz val="10"/>
      <color theme="1"/>
      <name val="Arial"/>
      <scheme val="minor"/>
    </font>
    <font>
      <sz val="10"/>
      <name val="Arial"/>
    </font>
    <font>
      <i/>
      <sz val="8"/>
      <color theme="1"/>
      <name val="Arial"/>
      <scheme val="minor"/>
    </font>
    <font>
      <sz val="8"/>
      <color theme="1"/>
      <name val="Arial"/>
      <scheme val="minor"/>
    </font>
    <font>
      <b/>
      <sz val="10"/>
      <color theme="1"/>
      <name val="Arial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F3F3F3"/>
        <bgColor rgb="FFF3F3F3"/>
      </patternFill>
    </fill>
    <fill>
      <patternFill patternType="solid">
        <fgColor rgb="FFFCE5CD"/>
        <bgColor rgb="FFFCE5CD"/>
      </patternFill>
    </fill>
    <fill>
      <patternFill patternType="solid">
        <fgColor rgb="FFD9D9D9"/>
        <bgColor rgb="FFD9D9D9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1">
    <xf numFmtId="0" fontId="0" fillId="0" borderId="0" xfId="0" applyFont="1" applyAlignme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3" borderId="2" xfId="0" applyNumberFormat="1" applyFont="1" applyFill="1" applyBorder="1" applyAlignment="1">
      <alignment horizontal="center" vertical="center" wrapText="1"/>
    </xf>
    <xf numFmtId="10" fontId="3" fillId="4" borderId="2" xfId="0" applyNumberFormat="1" applyFont="1" applyFill="1" applyBorder="1" applyAlignment="1">
      <alignment horizontal="center" vertical="center" wrapText="1"/>
    </xf>
    <xf numFmtId="3" fontId="3" fillId="5" borderId="2" xfId="0" applyNumberFormat="1" applyFont="1" applyFill="1" applyBorder="1" applyAlignment="1">
      <alignment horizontal="center" vertical="center" wrapText="1"/>
    </xf>
    <xf numFmtId="10" fontId="3" fillId="5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3" fontId="3" fillId="4" borderId="2" xfId="0" applyNumberFormat="1" applyFont="1" applyFill="1" applyBorder="1" applyAlignment="1">
      <alignment horizontal="center" vertical="center" wrapText="1"/>
    </xf>
    <xf numFmtId="10" fontId="3" fillId="4" borderId="2" xfId="0" applyNumberFormat="1" applyFont="1" applyFill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left" vertical="center" wrapText="1"/>
    </xf>
    <xf numFmtId="3" fontId="3" fillId="6" borderId="2" xfId="0" applyNumberFormat="1" applyFont="1" applyFill="1" applyBorder="1" applyAlignment="1">
      <alignment horizontal="center" vertical="center" wrapText="1"/>
    </xf>
    <xf numFmtId="10" fontId="3" fillId="6" borderId="2" xfId="0" applyNumberFormat="1" applyFont="1" applyFill="1" applyBorder="1" applyAlignment="1">
      <alignment horizontal="center" vertical="center" wrapText="1"/>
    </xf>
    <xf numFmtId="10" fontId="3" fillId="6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3" fontId="3" fillId="5" borderId="2" xfId="0" applyNumberFormat="1" applyFont="1" applyFill="1" applyBorder="1" applyAlignment="1">
      <alignment horizontal="center" vertical="center" wrapText="1"/>
    </xf>
    <xf numFmtId="3" fontId="6" fillId="3" borderId="2" xfId="0" applyNumberFormat="1" applyFont="1" applyFill="1" applyBorder="1" applyAlignment="1">
      <alignment horizontal="center" vertical="center" wrapText="1"/>
    </xf>
    <xf numFmtId="10" fontId="6" fillId="4" borderId="2" xfId="0" applyNumberFormat="1" applyFont="1" applyFill="1" applyBorder="1" applyAlignment="1">
      <alignment horizontal="center" vertical="center" wrapText="1"/>
    </xf>
    <xf numFmtId="10" fontId="6" fillId="4" borderId="2" xfId="0" applyNumberFormat="1" applyFont="1" applyFill="1" applyBorder="1" applyAlignment="1">
      <alignment horizontal="center" vertical="center" wrapText="1"/>
    </xf>
    <xf numFmtId="10" fontId="5" fillId="5" borderId="2" xfId="0" applyNumberFormat="1" applyFont="1" applyFill="1" applyBorder="1" applyAlignment="1">
      <alignment horizontal="center" vertical="center" wrapText="1"/>
    </xf>
    <xf numFmtId="10" fontId="6" fillId="5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3" fontId="2" fillId="6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left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0" borderId="6" xfId="0" applyFont="1" applyBorder="1"/>
    <xf numFmtId="0" fontId="1" fillId="0" borderId="0" xfId="0" applyFont="1" applyAlignment="1">
      <alignment horizontal="center" vertical="center" wrapText="1"/>
    </xf>
    <xf numFmtId="0" fontId="0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/>
    <xf numFmtId="0" fontId="7" fillId="0" borderId="0" xfId="0" applyFont="1" applyAlignment="1">
      <alignment horizontal="left" vertical="center" wrapText="1"/>
    </xf>
  </cellXfs>
  <cellStyles count="1">
    <cellStyle name="Обычный" xfId="0" builtinId="0"/>
  </cellStyles>
  <dxfs count="1">
    <dxf>
      <font>
        <color theme="1"/>
      </font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lang="ru-RU" b="0">
                <a:solidFill>
                  <a:srgbClr val="757575"/>
                </a:solidFill>
                <a:latin typeface="+mn-lt"/>
              </a:rPr>
              <a:t>Выручка 2023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БДР!$D$5</c:f>
              <c:strCache>
                <c:ptCount val="1"/>
                <c:pt idx="0">
                  <c:v>1 008</c:v>
                </c:pt>
              </c:strCache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trendline>
            <c:spPr>
              <a:ln w="19050">
                <a:solidFill>
                  <a:srgbClr val="9900FF">
                    <a:alpha val="40000"/>
                  </a:srgbClr>
                </a:solidFill>
              </a:ln>
            </c:spPr>
            <c:trendlineType val="linear"/>
            <c:dispRSqr val="0"/>
            <c:dispEq val="0"/>
          </c:trendline>
          <c:val>
            <c:numRef>
              <c:f>БДР!$E$5:$O$5</c:f>
              <c:numCache>
                <c:formatCode>#,##0</c:formatCode>
                <c:ptCount val="11"/>
                <c:pt idx="0">
                  <c:v>1108.8000000000002</c:v>
                </c:pt>
                <c:pt idx="1">
                  <c:v>1219.68</c:v>
                </c:pt>
                <c:pt idx="2">
                  <c:v>1341.6480000000001</c:v>
                </c:pt>
                <c:pt idx="3">
                  <c:v>1475.8128000000004</c:v>
                </c:pt>
                <c:pt idx="4">
                  <c:v>1623.3940800000005</c:v>
                </c:pt>
                <c:pt idx="5">
                  <c:v>1785.7334880000008</c:v>
                </c:pt>
                <c:pt idx="6">
                  <c:v>1964.3068368000011</c:v>
                </c:pt>
                <c:pt idx="7">
                  <c:v>2160.7375204800014</c:v>
                </c:pt>
                <c:pt idx="8">
                  <c:v>2376.8112725280016</c:v>
                </c:pt>
                <c:pt idx="9">
                  <c:v>2614.4923997808023</c:v>
                </c:pt>
                <c:pt idx="10">
                  <c:v>2875.9416397588825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BD0D-4EE0-9C07-DA081A0E2E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4669125"/>
        <c:axId val="1453630829"/>
      </c:barChart>
      <c:catAx>
        <c:axId val="178466912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ru-RU"/>
              </a:p>
            </c:rich>
          </c:tx>
          <c:layout/>
          <c:overlay val="0"/>
        </c:title>
        <c:numFmt formatCode="General" sourceLinked="1"/>
        <c:majorTickMark val="cross"/>
        <c:minorTickMark val="none"/>
        <c:tickLblPos val="nextTo"/>
        <c:txPr>
          <a:bodyPr rot="-1800000"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ru-RU"/>
          </a:p>
        </c:txPr>
        <c:crossAx val="1453630829"/>
        <c:crosses val="autoZero"/>
        <c:auto val="1"/>
        <c:lblAlgn val="ctr"/>
        <c:lblOffset val="100"/>
        <c:noMultiLvlLbl val="1"/>
      </c:catAx>
      <c:valAx>
        <c:axId val="1453630829"/>
        <c:scaling>
          <c:orientation val="minMax"/>
        </c:scaling>
        <c:delete val="0"/>
        <c:axPos val="l"/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ru-RU"/>
              </a:p>
            </c:rich>
          </c:tx>
          <c:layout/>
          <c:overlay val="0"/>
        </c:title>
        <c:numFmt formatCode="#,##0" sourceLinked="1"/>
        <c:majorTickMark val="cross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ru-RU"/>
          </a:p>
        </c:txPr>
        <c:crossAx val="1784669125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ru-RU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542925</xdr:colOff>
      <xdr:row>43</xdr:row>
      <xdr:rowOff>28575</xdr:rowOff>
    </xdr:from>
    <xdr:ext cx="5715000" cy="3533775"/>
    <xdr:graphicFrame macro="">
      <xdr:nvGraphicFramePr>
        <xdr:cNvPr id="2" name="Chart 1" title="Диаграмма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K1021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C49" sqref="C49"/>
    </sheetView>
  </sheetViews>
  <sheetFormatPr defaultColWidth="12.6640625" defaultRowHeight="15.75" customHeight="1" outlineLevelRow="1" x14ac:dyDescent="0.25"/>
  <cols>
    <col min="1" max="1" width="9.33203125" customWidth="1"/>
    <col min="2" max="2" width="32.88671875" customWidth="1"/>
    <col min="3" max="3" width="14.44140625" customWidth="1"/>
    <col min="18" max="18" width="16.88671875" customWidth="1"/>
    <col min="22" max="22" width="11.44140625" customWidth="1"/>
  </cols>
  <sheetData>
    <row r="1" spans="1:37" ht="13.2" x14ac:dyDescent="0.25">
      <c r="A1" s="43" t="s">
        <v>0</v>
      </c>
      <c r="B1" s="44"/>
      <c r="C1" s="50" t="s">
        <v>70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 ht="13.2" x14ac:dyDescent="0.25">
      <c r="A2" s="2"/>
      <c r="B2" s="2"/>
      <c r="C2" s="1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1"/>
      <c r="Q2" s="3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ht="25.5" customHeight="1" x14ac:dyDescent="0.25">
      <c r="A3" s="45" t="s">
        <v>1</v>
      </c>
      <c r="B3" s="45" t="s">
        <v>2</v>
      </c>
      <c r="C3" s="45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5" t="s">
        <v>4</v>
      </c>
      <c r="Q3" s="46" t="s">
        <v>5</v>
      </c>
      <c r="R3" s="47" t="s">
        <v>6</v>
      </c>
      <c r="S3" s="48"/>
      <c r="T3" s="49"/>
      <c r="U3" s="41" t="s">
        <v>7</v>
      </c>
      <c r="V3" s="41" t="s">
        <v>8</v>
      </c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</row>
    <row r="4" spans="1:37" ht="27" customHeight="1" x14ac:dyDescent="0.25">
      <c r="A4" s="42"/>
      <c r="B4" s="42"/>
      <c r="C4" s="42"/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42"/>
      <c r="Q4" s="42"/>
      <c r="R4" s="6" t="s">
        <v>21</v>
      </c>
      <c r="S4" s="6" t="s">
        <v>22</v>
      </c>
      <c r="T4" s="6" t="s">
        <v>5</v>
      </c>
      <c r="U4" s="42"/>
      <c r="V4" s="42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</row>
    <row r="5" spans="1:37" ht="13.2" collapsed="1" x14ac:dyDescent="0.25">
      <c r="A5" s="7">
        <v>10</v>
      </c>
      <c r="B5" s="7" t="s">
        <v>23</v>
      </c>
      <c r="C5" s="8">
        <f t="shared" ref="C5:P5" si="0">SUM(C6:C8)</f>
        <v>21555.358037347691</v>
      </c>
      <c r="D5" s="8">
        <f t="shared" si="0"/>
        <v>1008</v>
      </c>
      <c r="E5" s="8">
        <f t="shared" si="0"/>
        <v>1108.8000000000002</v>
      </c>
      <c r="F5" s="8">
        <f t="shared" si="0"/>
        <v>1219.68</v>
      </c>
      <c r="G5" s="8">
        <f t="shared" si="0"/>
        <v>1341.6480000000001</v>
      </c>
      <c r="H5" s="8">
        <f t="shared" si="0"/>
        <v>1475.8128000000004</v>
      </c>
      <c r="I5" s="8">
        <f t="shared" si="0"/>
        <v>1623.3940800000005</v>
      </c>
      <c r="J5" s="8">
        <f t="shared" si="0"/>
        <v>1785.7334880000008</v>
      </c>
      <c r="K5" s="8">
        <f t="shared" si="0"/>
        <v>1964.3068368000011</v>
      </c>
      <c r="L5" s="8">
        <f t="shared" si="0"/>
        <v>2160.7375204800014</v>
      </c>
      <c r="M5" s="8">
        <f t="shared" si="0"/>
        <v>2376.8112725280016</v>
      </c>
      <c r="N5" s="8">
        <f t="shared" si="0"/>
        <v>2614.4923997808023</v>
      </c>
      <c r="O5" s="8">
        <f t="shared" si="0"/>
        <v>2875.9416397588825</v>
      </c>
      <c r="P5" s="8">
        <f t="shared" si="0"/>
        <v>21905</v>
      </c>
      <c r="Q5" s="9">
        <f t="shared" ref="Q5:Q6" si="1">C4-P5</f>
        <v>-21905</v>
      </c>
      <c r="R5" s="10">
        <v>1</v>
      </c>
      <c r="S5" s="10">
        <v>1</v>
      </c>
      <c r="T5" s="10">
        <f t="shared" ref="T5:T13" si="2">R5-S5</f>
        <v>0</v>
      </c>
      <c r="U5" s="11">
        <f>SUM(U6:U8)</f>
        <v>4420</v>
      </c>
      <c r="V5" s="12">
        <f t="shared" ref="V5:V13" si="3">IF(AND(C5=0,U5&gt;0),100%,IFERROR(U5/C5,0))</f>
        <v>0.20505342534054541</v>
      </c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13" t="s">
        <v>24</v>
      </c>
    </row>
    <row r="6" spans="1:37" ht="18.75" hidden="1" customHeight="1" outlineLevel="1" x14ac:dyDescent="0.25">
      <c r="A6" s="14">
        <v>1001</v>
      </c>
      <c r="B6" s="14" t="s">
        <v>25</v>
      </c>
      <c r="C6" s="15">
        <f t="shared" ref="C6:C8" si="4">SUM(D6:O6)</f>
        <v>16209.287095545189</v>
      </c>
      <c r="D6" s="15">
        <v>758</v>
      </c>
      <c r="E6" s="15">
        <f t="shared" ref="E6:O6" si="5">D6*110%</f>
        <v>833.80000000000007</v>
      </c>
      <c r="F6" s="15">
        <f t="shared" si="5"/>
        <v>917.18000000000018</v>
      </c>
      <c r="G6" s="15">
        <f t="shared" si="5"/>
        <v>1008.8980000000003</v>
      </c>
      <c r="H6" s="15">
        <f t="shared" si="5"/>
        <v>1109.7878000000003</v>
      </c>
      <c r="I6" s="15">
        <f t="shared" si="5"/>
        <v>1220.7665800000004</v>
      </c>
      <c r="J6" s="15">
        <f t="shared" si="5"/>
        <v>1342.8432380000006</v>
      </c>
      <c r="K6" s="15">
        <f t="shared" si="5"/>
        <v>1477.1275618000009</v>
      </c>
      <c r="L6" s="15">
        <f t="shared" si="5"/>
        <v>1624.8403179800011</v>
      </c>
      <c r="M6" s="15">
        <f t="shared" si="5"/>
        <v>1787.3243497780013</v>
      </c>
      <c r="N6" s="15">
        <f t="shared" si="5"/>
        <v>1966.0567847558016</v>
      </c>
      <c r="O6" s="15">
        <f t="shared" si="5"/>
        <v>2162.6624632313819</v>
      </c>
      <c r="P6" s="15">
        <v>15105</v>
      </c>
      <c r="Q6" s="9">
        <f t="shared" si="1"/>
        <v>6450.3580373476907</v>
      </c>
      <c r="R6" s="16">
        <f t="shared" ref="R6:R13" si="6">IFERROR(C6/$C$5,0)</f>
        <v>0.75198412698412698</v>
      </c>
      <c r="S6" s="16">
        <f t="shared" ref="S6:S13" si="7">IFERROR(P6/$P$5,0)</f>
        <v>0.68956859164574302</v>
      </c>
      <c r="T6" s="10">
        <f t="shared" si="2"/>
        <v>6.2415535338383954E-2</v>
      </c>
      <c r="U6" s="11">
        <v>2580</v>
      </c>
      <c r="V6" s="12">
        <f t="shared" si="3"/>
        <v>0.15916801181891974</v>
      </c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8.75" hidden="1" customHeight="1" outlineLevel="1" x14ac:dyDescent="0.25">
      <c r="A7" s="14">
        <v>1002</v>
      </c>
      <c r="B7" s="14" t="s">
        <v>26</v>
      </c>
      <c r="C7" s="15">
        <f t="shared" si="4"/>
        <v>5132.2281041304022</v>
      </c>
      <c r="D7" s="15">
        <v>240</v>
      </c>
      <c r="E7" s="15">
        <f t="shared" ref="E7:O7" si="8">D7*110%</f>
        <v>264</v>
      </c>
      <c r="F7" s="15">
        <f t="shared" si="8"/>
        <v>290.40000000000003</v>
      </c>
      <c r="G7" s="15">
        <f t="shared" si="8"/>
        <v>319.44000000000005</v>
      </c>
      <c r="H7" s="15">
        <f t="shared" si="8"/>
        <v>351.38400000000007</v>
      </c>
      <c r="I7" s="15">
        <f t="shared" si="8"/>
        <v>386.52240000000012</v>
      </c>
      <c r="J7" s="15">
        <f t="shared" si="8"/>
        <v>425.17464000000018</v>
      </c>
      <c r="K7" s="15">
        <f t="shared" si="8"/>
        <v>467.69210400000026</v>
      </c>
      <c r="L7" s="15">
        <f t="shared" si="8"/>
        <v>514.46131440000033</v>
      </c>
      <c r="M7" s="15">
        <f t="shared" si="8"/>
        <v>565.90744584000038</v>
      </c>
      <c r="N7" s="15">
        <f t="shared" si="8"/>
        <v>622.49819042400043</v>
      </c>
      <c r="O7" s="15">
        <f t="shared" si="8"/>
        <v>684.7480094664005</v>
      </c>
      <c r="P7" s="15">
        <v>6800</v>
      </c>
      <c r="Q7" s="9">
        <f t="shared" ref="Q7:Q13" si="9">C7-P7</f>
        <v>-1667.7718958695978</v>
      </c>
      <c r="R7" s="16">
        <f t="shared" si="6"/>
        <v>0.23809523809523808</v>
      </c>
      <c r="S7" s="16">
        <f t="shared" si="7"/>
        <v>0.31043140835425703</v>
      </c>
      <c r="T7" s="10">
        <f t="shared" si="2"/>
        <v>-7.233617025901895E-2</v>
      </c>
      <c r="U7" s="11">
        <v>1840</v>
      </c>
      <c r="V7" s="12">
        <f t="shared" si="3"/>
        <v>0.35851874910220249</v>
      </c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ht="18.75" hidden="1" customHeight="1" outlineLevel="1" x14ac:dyDescent="0.25">
      <c r="A8" s="14">
        <v>1003</v>
      </c>
      <c r="B8" s="14" t="s">
        <v>27</v>
      </c>
      <c r="C8" s="15">
        <f t="shared" si="4"/>
        <v>213.84283767210007</v>
      </c>
      <c r="D8" s="15">
        <v>10</v>
      </c>
      <c r="E8" s="15">
        <f t="shared" ref="E8:O8" si="10">D8*110%</f>
        <v>11</v>
      </c>
      <c r="F8" s="15">
        <f t="shared" si="10"/>
        <v>12.100000000000001</v>
      </c>
      <c r="G8" s="15">
        <f t="shared" si="10"/>
        <v>13.310000000000002</v>
      </c>
      <c r="H8" s="15">
        <f t="shared" si="10"/>
        <v>14.641000000000004</v>
      </c>
      <c r="I8" s="15">
        <f t="shared" si="10"/>
        <v>16.105100000000004</v>
      </c>
      <c r="J8" s="15">
        <f t="shared" si="10"/>
        <v>17.715610000000005</v>
      </c>
      <c r="K8" s="15">
        <f t="shared" si="10"/>
        <v>19.487171000000007</v>
      </c>
      <c r="L8" s="15">
        <f t="shared" si="10"/>
        <v>21.43588810000001</v>
      </c>
      <c r="M8" s="15">
        <f t="shared" si="10"/>
        <v>23.579476910000015</v>
      </c>
      <c r="N8" s="15">
        <f t="shared" si="10"/>
        <v>25.937424601000018</v>
      </c>
      <c r="O8" s="15">
        <f t="shared" si="10"/>
        <v>28.531167061100021</v>
      </c>
      <c r="P8" s="15">
        <v>0</v>
      </c>
      <c r="Q8" s="9">
        <f t="shared" si="9"/>
        <v>213.84283767210007</v>
      </c>
      <c r="R8" s="16">
        <f t="shared" si="6"/>
        <v>9.9206349206349183E-3</v>
      </c>
      <c r="S8" s="16">
        <f t="shared" si="7"/>
        <v>0</v>
      </c>
      <c r="T8" s="10">
        <f t="shared" si="2"/>
        <v>9.9206349206349183E-3</v>
      </c>
      <c r="U8" s="11">
        <v>0</v>
      </c>
      <c r="V8" s="12">
        <f t="shared" si="3"/>
        <v>0</v>
      </c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ht="18.75" customHeight="1" collapsed="1" x14ac:dyDescent="0.25">
      <c r="A9" s="7">
        <v>20</v>
      </c>
      <c r="B9" s="7" t="s">
        <v>28</v>
      </c>
      <c r="C9" s="8">
        <f t="shared" ref="C9:P9" si="11">SUM(C10:C12)</f>
        <v>7484.4993185235044</v>
      </c>
      <c r="D9" s="8">
        <f t="shared" si="11"/>
        <v>350</v>
      </c>
      <c r="E9" s="8">
        <f t="shared" si="11"/>
        <v>385.00000000000006</v>
      </c>
      <c r="F9" s="8">
        <f t="shared" si="11"/>
        <v>423.50000000000011</v>
      </c>
      <c r="G9" s="8">
        <f t="shared" si="11"/>
        <v>465.85000000000019</v>
      </c>
      <c r="H9" s="8">
        <f t="shared" si="11"/>
        <v>512.43500000000029</v>
      </c>
      <c r="I9" s="8">
        <f t="shared" si="11"/>
        <v>563.67850000000033</v>
      </c>
      <c r="J9" s="8">
        <f t="shared" si="11"/>
        <v>620.04635000000042</v>
      </c>
      <c r="K9" s="8">
        <f t="shared" si="11"/>
        <v>682.05098500000054</v>
      </c>
      <c r="L9" s="8">
        <f t="shared" si="11"/>
        <v>750.25608350000061</v>
      </c>
      <c r="M9" s="8">
        <f t="shared" si="11"/>
        <v>825.28169185000081</v>
      </c>
      <c r="N9" s="8">
        <f t="shared" si="11"/>
        <v>907.80986103500095</v>
      </c>
      <c r="O9" s="8">
        <f t="shared" si="11"/>
        <v>998.59084713850098</v>
      </c>
      <c r="P9" s="8">
        <f t="shared" si="11"/>
        <v>7100</v>
      </c>
      <c r="Q9" s="9">
        <f t="shared" si="9"/>
        <v>384.49931852350437</v>
      </c>
      <c r="R9" s="16">
        <f t="shared" si="6"/>
        <v>0.34722222222222227</v>
      </c>
      <c r="S9" s="16">
        <f t="shared" si="7"/>
        <v>0.32412691166400365</v>
      </c>
      <c r="T9" s="10">
        <f t="shared" si="2"/>
        <v>2.3095310558218618E-2</v>
      </c>
      <c r="U9" s="11">
        <f>SUM(U10:U12)</f>
        <v>2024</v>
      </c>
      <c r="V9" s="12">
        <f t="shared" si="3"/>
        <v>0.27042557075137552</v>
      </c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13.2" hidden="1" outlineLevel="1" x14ac:dyDescent="0.25">
      <c r="A10" s="17">
        <v>44581</v>
      </c>
      <c r="B10" s="14" t="s">
        <v>29</v>
      </c>
      <c r="C10" s="15">
        <f t="shared" ref="C10:C12" si="12">SUM(D10:O10)</f>
        <v>4276.8567534420026</v>
      </c>
      <c r="D10" s="15">
        <v>200</v>
      </c>
      <c r="E10" s="15">
        <f t="shared" ref="E10:O10" si="13">D10*110%</f>
        <v>220.00000000000003</v>
      </c>
      <c r="F10" s="15">
        <f t="shared" si="13"/>
        <v>242.00000000000006</v>
      </c>
      <c r="G10" s="15">
        <f t="shared" si="13"/>
        <v>266.2000000000001</v>
      </c>
      <c r="H10" s="15">
        <f t="shared" si="13"/>
        <v>292.82000000000016</v>
      </c>
      <c r="I10" s="15">
        <f t="shared" si="13"/>
        <v>322.1020000000002</v>
      </c>
      <c r="J10" s="15">
        <f t="shared" si="13"/>
        <v>354.31220000000025</v>
      </c>
      <c r="K10" s="15">
        <f t="shared" si="13"/>
        <v>389.7434200000003</v>
      </c>
      <c r="L10" s="15">
        <f t="shared" si="13"/>
        <v>428.71776200000039</v>
      </c>
      <c r="M10" s="15">
        <f t="shared" si="13"/>
        <v>471.58953820000045</v>
      </c>
      <c r="N10" s="15">
        <f t="shared" si="13"/>
        <v>518.74849202000053</v>
      </c>
      <c r="O10" s="15">
        <f t="shared" si="13"/>
        <v>570.62334122200059</v>
      </c>
      <c r="P10" s="15">
        <v>3800</v>
      </c>
      <c r="Q10" s="9">
        <f t="shared" si="9"/>
        <v>476.85675344200263</v>
      </c>
      <c r="R10" s="16">
        <f t="shared" si="6"/>
        <v>0.19841269841269843</v>
      </c>
      <c r="S10" s="16">
        <f t="shared" si="7"/>
        <v>0.17347637525679069</v>
      </c>
      <c r="T10" s="10">
        <f t="shared" si="2"/>
        <v>2.4936323155907741E-2</v>
      </c>
      <c r="U10" s="11">
        <v>1254</v>
      </c>
      <c r="V10" s="12">
        <f t="shared" si="3"/>
        <v>0.29320598567880118</v>
      </c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ht="13.2" hidden="1" outlineLevel="1" x14ac:dyDescent="0.25">
      <c r="A11" s="17">
        <v>44612</v>
      </c>
      <c r="B11" s="14" t="s">
        <v>30</v>
      </c>
      <c r="C11" s="15">
        <f t="shared" si="12"/>
        <v>2138.4283767210013</v>
      </c>
      <c r="D11" s="15">
        <v>100</v>
      </c>
      <c r="E11" s="15">
        <f t="shared" ref="E11:O11" si="14">D11*110%</f>
        <v>110.00000000000001</v>
      </c>
      <c r="F11" s="15">
        <f t="shared" si="14"/>
        <v>121.00000000000003</v>
      </c>
      <c r="G11" s="15">
        <f t="shared" si="14"/>
        <v>133.10000000000005</v>
      </c>
      <c r="H11" s="15">
        <f t="shared" si="14"/>
        <v>146.41000000000008</v>
      </c>
      <c r="I11" s="15">
        <f t="shared" si="14"/>
        <v>161.0510000000001</v>
      </c>
      <c r="J11" s="15">
        <f t="shared" si="14"/>
        <v>177.15610000000012</v>
      </c>
      <c r="K11" s="15">
        <f t="shared" si="14"/>
        <v>194.87171000000015</v>
      </c>
      <c r="L11" s="15">
        <f t="shared" si="14"/>
        <v>214.3588810000002</v>
      </c>
      <c r="M11" s="15">
        <f t="shared" si="14"/>
        <v>235.79476910000022</v>
      </c>
      <c r="N11" s="15">
        <f t="shared" si="14"/>
        <v>259.37424601000026</v>
      </c>
      <c r="O11" s="15">
        <f t="shared" si="14"/>
        <v>285.3116706110003</v>
      </c>
      <c r="P11" s="15">
        <v>2500</v>
      </c>
      <c r="Q11" s="9">
        <f t="shared" si="9"/>
        <v>-361.57162327899869</v>
      </c>
      <c r="R11" s="16">
        <f t="shared" si="6"/>
        <v>9.9206349206349215E-2</v>
      </c>
      <c r="S11" s="16">
        <f t="shared" si="7"/>
        <v>0.11412919424788862</v>
      </c>
      <c r="T11" s="10">
        <f t="shared" si="2"/>
        <v>-1.4922845041539401E-2</v>
      </c>
      <c r="U11" s="11">
        <v>520</v>
      </c>
      <c r="V11" s="12">
        <f t="shared" si="3"/>
        <v>0.2431692385214938</v>
      </c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</row>
    <row r="12" spans="1:37" ht="26.4" hidden="1" outlineLevel="1" x14ac:dyDescent="0.25">
      <c r="A12" s="17">
        <v>44640</v>
      </c>
      <c r="B12" s="14" t="s">
        <v>31</v>
      </c>
      <c r="C12" s="15">
        <f t="shared" si="12"/>
        <v>1069.2141883605007</v>
      </c>
      <c r="D12" s="15">
        <v>50</v>
      </c>
      <c r="E12" s="15">
        <f t="shared" ref="E12:O12" si="15">D12*110%</f>
        <v>55.000000000000007</v>
      </c>
      <c r="F12" s="15">
        <f t="shared" si="15"/>
        <v>60.500000000000014</v>
      </c>
      <c r="G12" s="15">
        <f t="shared" si="15"/>
        <v>66.550000000000026</v>
      </c>
      <c r="H12" s="15">
        <f t="shared" si="15"/>
        <v>73.205000000000041</v>
      </c>
      <c r="I12" s="15">
        <f t="shared" si="15"/>
        <v>80.525500000000051</v>
      </c>
      <c r="J12" s="15">
        <f t="shared" si="15"/>
        <v>88.578050000000061</v>
      </c>
      <c r="K12" s="15">
        <f t="shared" si="15"/>
        <v>97.435855000000075</v>
      </c>
      <c r="L12" s="15">
        <f t="shared" si="15"/>
        <v>107.1794405000001</v>
      </c>
      <c r="M12" s="15">
        <f t="shared" si="15"/>
        <v>117.89738455000011</v>
      </c>
      <c r="N12" s="15">
        <f t="shared" si="15"/>
        <v>129.68712300500013</v>
      </c>
      <c r="O12" s="15">
        <f t="shared" si="15"/>
        <v>142.65583530550015</v>
      </c>
      <c r="P12" s="15">
        <v>800</v>
      </c>
      <c r="Q12" s="9">
        <f t="shared" si="9"/>
        <v>269.21418836050066</v>
      </c>
      <c r="R12" s="16">
        <f t="shared" si="6"/>
        <v>4.9603174603174607E-2</v>
      </c>
      <c r="S12" s="16">
        <f t="shared" si="7"/>
        <v>3.6521342159324358E-2</v>
      </c>
      <c r="T12" s="10">
        <f t="shared" si="2"/>
        <v>1.308183244385025E-2</v>
      </c>
      <c r="U12" s="11">
        <v>250</v>
      </c>
      <c r="V12" s="12">
        <f t="shared" si="3"/>
        <v>0.23381657550143636</v>
      </c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ht="13.2" x14ac:dyDescent="0.25">
      <c r="A13" s="18"/>
      <c r="B13" s="18" t="s">
        <v>32</v>
      </c>
      <c r="C13" s="19">
        <f t="shared" ref="C13:P13" si="16">C5-C9</f>
        <v>14070.858718824187</v>
      </c>
      <c r="D13" s="19">
        <f t="shared" si="16"/>
        <v>658</v>
      </c>
      <c r="E13" s="19">
        <f t="shared" si="16"/>
        <v>723.80000000000018</v>
      </c>
      <c r="F13" s="19">
        <f t="shared" si="16"/>
        <v>796.18</v>
      </c>
      <c r="G13" s="19">
        <f t="shared" si="16"/>
        <v>875.798</v>
      </c>
      <c r="H13" s="19">
        <f t="shared" si="16"/>
        <v>963.37780000000009</v>
      </c>
      <c r="I13" s="19">
        <f t="shared" si="16"/>
        <v>1059.71558</v>
      </c>
      <c r="J13" s="19">
        <f t="shared" si="16"/>
        <v>1165.6871380000002</v>
      </c>
      <c r="K13" s="19">
        <f t="shared" si="16"/>
        <v>1282.2558518000005</v>
      </c>
      <c r="L13" s="19">
        <f t="shared" si="16"/>
        <v>1410.4814369800008</v>
      </c>
      <c r="M13" s="19">
        <f t="shared" si="16"/>
        <v>1551.5295806780009</v>
      </c>
      <c r="N13" s="19">
        <f t="shared" si="16"/>
        <v>1706.6825387458014</v>
      </c>
      <c r="O13" s="19">
        <f t="shared" si="16"/>
        <v>1877.3507926203815</v>
      </c>
      <c r="P13" s="19">
        <f t="shared" si="16"/>
        <v>14805</v>
      </c>
      <c r="Q13" s="19">
        <f t="shared" si="9"/>
        <v>-734.14128117581276</v>
      </c>
      <c r="R13" s="20">
        <f t="shared" si="6"/>
        <v>0.65277777777777779</v>
      </c>
      <c r="S13" s="20">
        <f t="shared" si="7"/>
        <v>0.67587308833599635</v>
      </c>
      <c r="T13" s="21">
        <f t="shared" si="2"/>
        <v>-2.3095310558218562E-2</v>
      </c>
      <c r="U13" s="19">
        <f>U5-U9</f>
        <v>2396</v>
      </c>
      <c r="V13" s="20">
        <f t="shared" si="3"/>
        <v>0.17028100756882722</v>
      </c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</row>
    <row r="14" spans="1:37" ht="13.2" x14ac:dyDescent="0.25">
      <c r="A14" s="22"/>
      <c r="B14" s="22" t="s">
        <v>33</v>
      </c>
      <c r="C14" s="23">
        <f t="shared" ref="C14:Q14" si="17">IFERROR(C13/C5,0)</f>
        <v>0.65277777777777779</v>
      </c>
      <c r="D14" s="23">
        <f t="shared" si="17"/>
        <v>0.65277777777777779</v>
      </c>
      <c r="E14" s="23">
        <f t="shared" si="17"/>
        <v>0.65277777777777779</v>
      </c>
      <c r="F14" s="23">
        <f t="shared" si="17"/>
        <v>0.65277777777777768</v>
      </c>
      <c r="G14" s="23">
        <f t="shared" si="17"/>
        <v>0.65277777777777768</v>
      </c>
      <c r="H14" s="23">
        <f t="shared" si="17"/>
        <v>0.65277777777777768</v>
      </c>
      <c r="I14" s="23">
        <f t="shared" si="17"/>
        <v>0.65277777777777757</v>
      </c>
      <c r="J14" s="23">
        <f t="shared" si="17"/>
        <v>0.65277777777777768</v>
      </c>
      <c r="K14" s="23">
        <f t="shared" si="17"/>
        <v>0.65277777777777768</v>
      </c>
      <c r="L14" s="23">
        <f t="shared" si="17"/>
        <v>0.65277777777777768</v>
      </c>
      <c r="M14" s="23">
        <f t="shared" si="17"/>
        <v>0.65277777777777768</v>
      </c>
      <c r="N14" s="23">
        <f t="shared" si="17"/>
        <v>0.65277777777777768</v>
      </c>
      <c r="O14" s="23">
        <f t="shared" si="17"/>
        <v>0.65277777777777779</v>
      </c>
      <c r="P14" s="23">
        <f t="shared" si="17"/>
        <v>0.67587308833599635</v>
      </c>
      <c r="Q14" s="23">
        <f t="shared" si="17"/>
        <v>3.3514781153883261E-2</v>
      </c>
      <c r="R14" s="23"/>
      <c r="S14" s="23"/>
      <c r="T14" s="23"/>
      <c r="U14" s="23">
        <f>IFERROR(U13/U5,0)</f>
        <v>0.54208144796380087</v>
      </c>
      <c r="V14" s="23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</row>
    <row r="15" spans="1:37" ht="13.2" collapsed="1" x14ac:dyDescent="0.25">
      <c r="A15" s="7">
        <v>30</v>
      </c>
      <c r="B15" s="7" t="s">
        <v>34</v>
      </c>
      <c r="C15" s="8">
        <f t="shared" ref="C15:P15" si="18">C16+C17</f>
        <v>8457.4842299315605</v>
      </c>
      <c r="D15" s="8">
        <f t="shared" si="18"/>
        <v>395.5</v>
      </c>
      <c r="E15" s="8">
        <f t="shared" si="18"/>
        <v>435.05</v>
      </c>
      <c r="F15" s="8">
        <f t="shared" si="18"/>
        <v>478.55500000000006</v>
      </c>
      <c r="G15" s="8">
        <f t="shared" si="18"/>
        <v>526.41050000000018</v>
      </c>
      <c r="H15" s="8">
        <f t="shared" si="18"/>
        <v>579.05155000000013</v>
      </c>
      <c r="I15" s="8">
        <f t="shared" si="18"/>
        <v>636.95670500000028</v>
      </c>
      <c r="J15" s="8">
        <f t="shared" si="18"/>
        <v>700.65237550000029</v>
      </c>
      <c r="K15" s="8">
        <f t="shared" si="18"/>
        <v>770.71761305000041</v>
      </c>
      <c r="L15" s="8">
        <f t="shared" si="18"/>
        <v>847.78937435500052</v>
      </c>
      <c r="M15" s="8">
        <f t="shared" si="18"/>
        <v>932.56831179050073</v>
      </c>
      <c r="N15" s="8">
        <f t="shared" si="18"/>
        <v>1025.8251429695508</v>
      </c>
      <c r="O15" s="8">
        <f t="shared" si="18"/>
        <v>1128.407657266506</v>
      </c>
      <c r="P15" s="8">
        <f t="shared" si="18"/>
        <v>9000</v>
      </c>
      <c r="Q15" s="9">
        <f t="shared" ref="Q15:Q22" si="19">C15-P15</f>
        <v>-542.51577006843945</v>
      </c>
      <c r="R15" s="16">
        <f t="shared" ref="R15:R22" si="20">IFERROR(C15/$C$5,0)</f>
        <v>0.39236111111111116</v>
      </c>
      <c r="S15" s="16">
        <f t="shared" ref="S15:S22" si="21">IFERROR(P15/$P$5,0)</f>
        <v>0.41086509929239901</v>
      </c>
      <c r="T15" s="10">
        <f t="shared" ref="T15:T22" si="22">R15-S15</f>
        <v>-1.8503988181287845E-2</v>
      </c>
      <c r="U15" s="11">
        <f>U16+U17</f>
        <v>730</v>
      </c>
      <c r="V15" s="12">
        <f t="shared" ref="V15:V22" si="23">IF(AND(C15=0,U15&gt;0),100%,IFERROR(U15/C15,0))</f>
        <v>8.6314083497369673E-2</v>
      </c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ht="13.2" hidden="1" outlineLevel="1" x14ac:dyDescent="0.25">
      <c r="A16" s="17">
        <v>44591</v>
      </c>
      <c r="B16" s="14" t="s">
        <v>35</v>
      </c>
      <c r="C16" s="15">
        <f t="shared" ref="C16:C17" si="24">SUM(D16:O16)</f>
        <v>5249.8416648500588</v>
      </c>
      <c r="D16" s="15">
        <v>245.5</v>
      </c>
      <c r="E16" s="15">
        <f t="shared" ref="E16:O16" si="25">D16*110%</f>
        <v>270.05</v>
      </c>
      <c r="F16" s="15">
        <f t="shared" si="25"/>
        <v>297.05500000000006</v>
      </c>
      <c r="G16" s="15">
        <f t="shared" si="25"/>
        <v>326.76050000000009</v>
      </c>
      <c r="H16" s="15">
        <f t="shared" si="25"/>
        <v>359.43655000000012</v>
      </c>
      <c r="I16" s="15">
        <f t="shared" si="25"/>
        <v>395.38020500000016</v>
      </c>
      <c r="J16" s="15">
        <f t="shared" si="25"/>
        <v>434.91822550000023</v>
      </c>
      <c r="K16" s="15">
        <f t="shared" si="25"/>
        <v>478.41004805000028</v>
      </c>
      <c r="L16" s="15">
        <f t="shared" si="25"/>
        <v>526.25105285500035</v>
      </c>
      <c r="M16" s="15">
        <f t="shared" si="25"/>
        <v>578.87615814050048</v>
      </c>
      <c r="N16" s="15">
        <f t="shared" si="25"/>
        <v>636.76377395455063</v>
      </c>
      <c r="O16" s="15">
        <f t="shared" si="25"/>
        <v>700.44015135000575</v>
      </c>
      <c r="P16" s="15">
        <v>6300</v>
      </c>
      <c r="Q16" s="9">
        <f t="shared" si="19"/>
        <v>-1050.1583351499412</v>
      </c>
      <c r="R16" s="16">
        <f t="shared" si="20"/>
        <v>0.24355158730158735</v>
      </c>
      <c r="S16" s="16">
        <f t="shared" si="21"/>
        <v>0.2876055695046793</v>
      </c>
      <c r="T16" s="10">
        <f t="shared" si="22"/>
        <v>-4.4053982203091951E-2</v>
      </c>
      <c r="U16" s="11">
        <v>450</v>
      </c>
      <c r="V16" s="12">
        <f t="shared" si="23"/>
        <v>8.5716870855923707E-2</v>
      </c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ht="13.2" hidden="1" outlineLevel="1" x14ac:dyDescent="0.25">
      <c r="A17" s="14" t="s">
        <v>36</v>
      </c>
      <c r="B17" s="14" t="s">
        <v>37</v>
      </c>
      <c r="C17" s="15">
        <f t="shared" si="24"/>
        <v>3207.6425650815013</v>
      </c>
      <c r="D17" s="15">
        <v>150</v>
      </c>
      <c r="E17" s="15">
        <f t="shared" ref="E17:O17" si="26">D17*110%</f>
        <v>165</v>
      </c>
      <c r="F17" s="15">
        <f t="shared" si="26"/>
        <v>181.50000000000003</v>
      </c>
      <c r="G17" s="15">
        <f t="shared" si="26"/>
        <v>199.65000000000003</v>
      </c>
      <c r="H17" s="15">
        <f t="shared" si="26"/>
        <v>219.61500000000007</v>
      </c>
      <c r="I17" s="15">
        <f t="shared" si="26"/>
        <v>241.5765000000001</v>
      </c>
      <c r="J17" s="15">
        <f t="shared" si="26"/>
        <v>265.73415000000011</v>
      </c>
      <c r="K17" s="15">
        <f t="shared" si="26"/>
        <v>292.30756500000012</v>
      </c>
      <c r="L17" s="15">
        <f t="shared" si="26"/>
        <v>321.53832150000017</v>
      </c>
      <c r="M17" s="15">
        <f t="shared" si="26"/>
        <v>353.69215365000019</v>
      </c>
      <c r="N17" s="15">
        <f t="shared" si="26"/>
        <v>389.06136901500025</v>
      </c>
      <c r="O17" s="15">
        <f t="shared" si="26"/>
        <v>427.96750591650033</v>
      </c>
      <c r="P17" s="15">
        <v>2700</v>
      </c>
      <c r="Q17" s="9">
        <f t="shared" si="19"/>
        <v>507.64256508150129</v>
      </c>
      <c r="R17" s="16">
        <f t="shared" si="20"/>
        <v>0.14880952380952381</v>
      </c>
      <c r="S17" s="16">
        <f t="shared" si="21"/>
        <v>0.1232595297877197</v>
      </c>
      <c r="T17" s="10">
        <f t="shared" si="22"/>
        <v>2.5549994021804107E-2</v>
      </c>
      <c r="U17" s="11">
        <v>280</v>
      </c>
      <c r="V17" s="12">
        <f t="shared" si="23"/>
        <v>8.7291521520536264E-2</v>
      </c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18.75" customHeight="1" collapsed="1" x14ac:dyDescent="0.25">
      <c r="A18" s="7">
        <v>40</v>
      </c>
      <c r="B18" s="7" t="s">
        <v>38</v>
      </c>
      <c r="C18" s="8">
        <f t="shared" ref="C18:P18" si="27">C19+C20</f>
        <v>3960</v>
      </c>
      <c r="D18" s="8">
        <f t="shared" si="27"/>
        <v>330</v>
      </c>
      <c r="E18" s="8">
        <f t="shared" si="27"/>
        <v>330</v>
      </c>
      <c r="F18" s="8">
        <f t="shared" si="27"/>
        <v>330</v>
      </c>
      <c r="G18" s="8">
        <f t="shared" si="27"/>
        <v>330</v>
      </c>
      <c r="H18" s="8">
        <f t="shared" si="27"/>
        <v>330</v>
      </c>
      <c r="I18" s="8">
        <f t="shared" si="27"/>
        <v>330</v>
      </c>
      <c r="J18" s="8">
        <f t="shared" si="27"/>
        <v>330</v>
      </c>
      <c r="K18" s="8">
        <f t="shared" si="27"/>
        <v>330</v>
      </c>
      <c r="L18" s="8">
        <f t="shared" si="27"/>
        <v>330</v>
      </c>
      <c r="M18" s="8">
        <f t="shared" si="27"/>
        <v>330</v>
      </c>
      <c r="N18" s="8">
        <f t="shared" si="27"/>
        <v>330</v>
      </c>
      <c r="O18" s="8">
        <f t="shared" si="27"/>
        <v>330</v>
      </c>
      <c r="P18" s="8">
        <f t="shared" si="27"/>
        <v>4330</v>
      </c>
      <c r="Q18" s="9">
        <f t="shared" si="19"/>
        <v>-370</v>
      </c>
      <c r="R18" s="16">
        <f t="shared" si="20"/>
        <v>0.18371302360827144</v>
      </c>
      <c r="S18" s="16">
        <f t="shared" si="21"/>
        <v>0.19767176443734308</v>
      </c>
      <c r="T18" s="10">
        <f t="shared" si="22"/>
        <v>-1.3958740829071642E-2</v>
      </c>
      <c r="U18" s="11">
        <f>U19+U20</f>
        <v>1540</v>
      </c>
      <c r="V18" s="12">
        <f t="shared" si="23"/>
        <v>0.3888888888888889</v>
      </c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26.4" hidden="1" outlineLevel="1" x14ac:dyDescent="0.25">
      <c r="A19" s="14" t="s">
        <v>39</v>
      </c>
      <c r="B19" s="14" t="s">
        <v>40</v>
      </c>
      <c r="C19" s="15">
        <f t="shared" ref="C19:C21" si="28">SUM(D19:O19)</f>
        <v>960</v>
      </c>
      <c r="D19" s="15">
        <v>80</v>
      </c>
      <c r="E19" s="15">
        <v>80</v>
      </c>
      <c r="F19" s="15">
        <v>80</v>
      </c>
      <c r="G19" s="15">
        <v>80</v>
      </c>
      <c r="H19" s="15">
        <v>80</v>
      </c>
      <c r="I19" s="15">
        <v>80</v>
      </c>
      <c r="J19" s="15">
        <v>80</v>
      </c>
      <c r="K19" s="15">
        <v>80</v>
      </c>
      <c r="L19" s="15">
        <v>80</v>
      </c>
      <c r="M19" s="15">
        <v>80</v>
      </c>
      <c r="N19" s="15">
        <v>80</v>
      </c>
      <c r="O19" s="15">
        <v>80</v>
      </c>
      <c r="P19" s="15">
        <v>830</v>
      </c>
      <c r="Q19" s="9">
        <f t="shared" si="19"/>
        <v>130</v>
      </c>
      <c r="R19" s="16">
        <f t="shared" si="20"/>
        <v>4.453649057170217E-2</v>
      </c>
      <c r="S19" s="16">
        <f t="shared" si="21"/>
        <v>3.7890892490299019E-2</v>
      </c>
      <c r="T19" s="10">
        <f t="shared" si="22"/>
        <v>6.6455980814031507E-3</v>
      </c>
      <c r="U19" s="11">
        <v>40</v>
      </c>
      <c r="V19" s="12">
        <f t="shared" si="23"/>
        <v>4.1666666666666664E-2</v>
      </c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</row>
    <row r="20" spans="1:37" ht="13.2" hidden="1" outlineLevel="1" x14ac:dyDescent="0.25">
      <c r="A20" s="14" t="s">
        <v>41</v>
      </c>
      <c r="B20" s="14" t="s">
        <v>42</v>
      </c>
      <c r="C20" s="15">
        <f t="shared" si="28"/>
        <v>3000</v>
      </c>
      <c r="D20" s="15">
        <v>250</v>
      </c>
      <c r="E20" s="15">
        <v>250</v>
      </c>
      <c r="F20" s="15">
        <v>250</v>
      </c>
      <c r="G20" s="15">
        <v>250</v>
      </c>
      <c r="H20" s="15">
        <v>250</v>
      </c>
      <c r="I20" s="15">
        <v>250</v>
      </c>
      <c r="J20" s="15">
        <v>250</v>
      </c>
      <c r="K20" s="15">
        <v>250</v>
      </c>
      <c r="L20" s="15">
        <v>250</v>
      </c>
      <c r="M20" s="15">
        <v>250</v>
      </c>
      <c r="N20" s="15">
        <v>250</v>
      </c>
      <c r="O20" s="15">
        <v>250</v>
      </c>
      <c r="P20" s="15">
        <v>3500</v>
      </c>
      <c r="Q20" s="9">
        <f t="shared" si="19"/>
        <v>-500</v>
      </c>
      <c r="R20" s="16">
        <f t="shared" si="20"/>
        <v>0.13917653303656927</v>
      </c>
      <c r="S20" s="16">
        <f t="shared" si="21"/>
        <v>0.15978087194704405</v>
      </c>
      <c r="T20" s="10">
        <f t="shared" si="22"/>
        <v>-2.0604338910474779E-2</v>
      </c>
      <c r="U20" s="11">
        <v>1500</v>
      </c>
      <c r="V20" s="12">
        <f t="shared" si="23"/>
        <v>0.5</v>
      </c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</row>
    <row r="21" spans="1:37" ht="13.2" hidden="1" outlineLevel="1" x14ac:dyDescent="0.25">
      <c r="A21" s="14" t="s">
        <v>43</v>
      </c>
      <c r="B21" s="14" t="s">
        <v>44</v>
      </c>
      <c r="C21" s="15">
        <f t="shared" si="28"/>
        <v>80</v>
      </c>
      <c r="D21" s="15"/>
      <c r="E21" s="15"/>
      <c r="F21" s="15">
        <v>80</v>
      </c>
      <c r="G21" s="15"/>
      <c r="H21" s="15"/>
      <c r="I21" s="15"/>
      <c r="J21" s="15"/>
      <c r="K21" s="15"/>
      <c r="L21" s="15"/>
      <c r="M21" s="15"/>
      <c r="N21" s="15"/>
      <c r="O21" s="15"/>
      <c r="P21" s="15">
        <v>0</v>
      </c>
      <c r="Q21" s="9">
        <f t="shared" si="19"/>
        <v>80</v>
      </c>
      <c r="R21" s="16">
        <f t="shared" si="20"/>
        <v>3.711374214308514E-3</v>
      </c>
      <c r="S21" s="16">
        <f t="shared" si="21"/>
        <v>0</v>
      </c>
      <c r="T21" s="10">
        <f t="shared" si="22"/>
        <v>3.711374214308514E-3</v>
      </c>
      <c r="U21" s="25"/>
      <c r="V21" s="12">
        <f t="shared" si="23"/>
        <v>0</v>
      </c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</row>
    <row r="22" spans="1:37" ht="13.2" x14ac:dyDescent="0.25">
      <c r="A22" s="18"/>
      <c r="B22" s="18" t="s">
        <v>45</v>
      </c>
      <c r="C22" s="19">
        <f t="shared" ref="C22:P22" si="29">C13-C15-C18</f>
        <v>1653.3744888926267</v>
      </c>
      <c r="D22" s="19">
        <f t="shared" si="29"/>
        <v>-67.5</v>
      </c>
      <c r="E22" s="19">
        <f t="shared" si="29"/>
        <v>-41.249999999999829</v>
      </c>
      <c r="F22" s="19">
        <f t="shared" si="29"/>
        <v>-12.375000000000114</v>
      </c>
      <c r="G22" s="19">
        <f t="shared" si="29"/>
        <v>19.387499999999818</v>
      </c>
      <c r="H22" s="19">
        <f t="shared" si="29"/>
        <v>54.326249999999959</v>
      </c>
      <c r="I22" s="19">
        <f t="shared" si="29"/>
        <v>92.758874999999762</v>
      </c>
      <c r="J22" s="19">
        <f t="shared" si="29"/>
        <v>135.03476249999994</v>
      </c>
      <c r="K22" s="19">
        <f t="shared" si="29"/>
        <v>181.53823875000012</v>
      </c>
      <c r="L22" s="19">
        <f t="shared" si="29"/>
        <v>232.69206262500029</v>
      </c>
      <c r="M22" s="19">
        <f t="shared" si="29"/>
        <v>288.96126888750018</v>
      </c>
      <c r="N22" s="19">
        <f t="shared" si="29"/>
        <v>350.85739577625054</v>
      </c>
      <c r="O22" s="19">
        <f t="shared" si="29"/>
        <v>418.9431353538755</v>
      </c>
      <c r="P22" s="19">
        <f t="shared" si="29"/>
        <v>1475</v>
      </c>
      <c r="Q22" s="19">
        <f t="shared" si="19"/>
        <v>178.37448889262669</v>
      </c>
      <c r="R22" s="20">
        <f t="shared" si="20"/>
        <v>7.6703643058395166E-2</v>
      </c>
      <c r="S22" s="20">
        <f t="shared" si="21"/>
        <v>6.7336224606254283E-2</v>
      </c>
      <c r="T22" s="21">
        <f t="shared" si="22"/>
        <v>9.3674184521408826E-3</v>
      </c>
      <c r="U22" s="19">
        <f>U13-U15-U18</f>
        <v>126</v>
      </c>
      <c r="V22" s="20">
        <f t="shared" si="23"/>
        <v>7.620778041905707E-2</v>
      </c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</row>
    <row r="23" spans="1:37" ht="24" customHeight="1" x14ac:dyDescent="0.25">
      <c r="A23" s="22"/>
      <c r="B23" s="22" t="s">
        <v>46</v>
      </c>
      <c r="C23" s="23">
        <f t="shared" ref="C23:Q23" si="30">IFERROR(C22/C5,0)</f>
        <v>7.6703643058395166E-2</v>
      </c>
      <c r="D23" s="23">
        <f t="shared" si="30"/>
        <v>-6.6964285714285712E-2</v>
      </c>
      <c r="E23" s="23">
        <f t="shared" si="30"/>
        <v>-3.7202380952380792E-2</v>
      </c>
      <c r="F23" s="23">
        <f t="shared" si="30"/>
        <v>-1.0146103896103988E-2</v>
      </c>
      <c r="G23" s="23">
        <f t="shared" si="30"/>
        <v>1.4450511609602382E-2</v>
      </c>
      <c r="H23" s="23">
        <f t="shared" si="30"/>
        <v>3.6811071160244679E-2</v>
      </c>
      <c r="I23" s="23">
        <f t="shared" si="30"/>
        <v>5.7138852569919275E-2</v>
      </c>
      <c r="J23" s="23">
        <f t="shared" si="30"/>
        <v>7.5618653851441842E-2</v>
      </c>
      <c r="K23" s="23">
        <f t="shared" si="30"/>
        <v>9.2418473198280532E-2</v>
      </c>
      <c r="L23" s="23">
        <f t="shared" si="30"/>
        <v>0.10769103624086115</v>
      </c>
      <c r="M23" s="23">
        <f t="shared" si="30"/>
        <v>0.12157518446138886</v>
      </c>
      <c r="N23" s="23">
        <f t="shared" si="30"/>
        <v>0.13419713738914149</v>
      </c>
      <c r="O23" s="23">
        <f t="shared" si="30"/>
        <v>0.14567164005073466</v>
      </c>
      <c r="P23" s="23">
        <f t="shared" si="30"/>
        <v>6.7336224606254283E-2</v>
      </c>
      <c r="Q23" s="26">
        <f t="shared" si="30"/>
        <v>-8.1430946766777763E-3</v>
      </c>
      <c r="R23" s="27"/>
      <c r="S23" s="27"/>
      <c r="T23" s="28"/>
      <c r="U23" s="29">
        <f>IFERROR(U22/U5,0)</f>
        <v>2.8506787330316741E-2</v>
      </c>
      <c r="V23" s="30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</row>
    <row r="24" spans="1:37" ht="13.2" x14ac:dyDescent="0.25">
      <c r="A24" s="18">
        <v>50</v>
      </c>
      <c r="B24" s="18" t="s">
        <v>47</v>
      </c>
      <c r="C24" s="19">
        <f t="shared" ref="C24:P24" si="31">C25-C29</f>
        <v>1593</v>
      </c>
      <c r="D24" s="19">
        <f t="shared" si="31"/>
        <v>140</v>
      </c>
      <c r="E24" s="19">
        <f t="shared" si="31"/>
        <v>120</v>
      </c>
      <c r="F24" s="19">
        <f t="shared" si="31"/>
        <v>122</v>
      </c>
      <c r="G24" s="19">
        <f t="shared" si="31"/>
        <v>153</v>
      </c>
      <c r="H24" s="19">
        <f t="shared" si="31"/>
        <v>124</v>
      </c>
      <c r="I24" s="19">
        <f t="shared" si="31"/>
        <v>130</v>
      </c>
      <c r="J24" s="19">
        <f t="shared" si="31"/>
        <v>126</v>
      </c>
      <c r="K24" s="19">
        <f t="shared" si="31"/>
        <v>140</v>
      </c>
      <c r="L24" s="19">
        <f t="shared" si="31"/>
        <v>131</v>
      </c>
      <c r="M24" s="19">
        <f t="shared" si="31"/>
        <v>132</v>
      </c>
      <c r="N24" s="19">
        <f t="shared" si="31"/>
        <v>135</v>
      </c>
      <c r="O24" s="19">
        <f t="shared" si="31"/>
        <v>140</v>
      </c>
      <c r="P24" s="19">
        <f t="shared" si="31"/>
        <v>1100</v>
      </c>
      <c r="Q24" s="19">
        <f t="shared" ref="Q24:Q33" si="32">C24-P24</f>
        <v>493</v>
      </c>
      <c r="R24" s="20">
        <f t="shared" ref="R24:R33" si="33">IFERROR(C24/$C$5,0)</f>
        <v>7.3902739042418286E-2</v>
      </c>
      <c r="S24" s="20">
        <f t="shared" ref="S24:S33" si="34">IFERROR(P24/$P$5,0)</f>
        <v>5.0216845469070986E-2</v>
      </c>
      <c r="T24" s="21">
        <f t="shared" ref="T24:T33" si="35">R24-S24</f>
        <v>2.36858935733473E-2</v>
      </c>
      <c r="U24" s="19">
        <f>U25-U29</f>
        <v>367</v>
      </c>
      <c r="V24" s="20">
        <f t="shared" ref="V24:V33" si="36">IF(AND(C24=0,U24&gt;0),100%,IFERROR(U24/C24,0))</f>
        <v>0.23038292529817953</v>
      </c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</row>
    <row r="25" spans="1:37" ht="13.2" x14ac:dyDescent="0.25">
      <c r="A25" s="7" t="s">
        <v>48</v>
      </c>
      <c r="B25" s="7" t="s">
        <v>49</v>
      </c>
      <c r="C25" s="8">
        <f t="shared" ref="C25:P25" si="37">C26+C27+C28</f>
        <v>1725</v>
      </c>
      <c r="D25" s="8">
        <f t="shared" si="37"/>
        <v>140</v>
      </c>
      <c r="E25" s="8">
        <f t="shared" si="37"/>
        <v>140</v>
      </c>
      <c r="F25" s="8">
        <f t="shared" si="37"/>
        <v>140</v>
      </c>
      <c r="G25" s="8">
        <f t="shared" si="37"/>
        <v>170</v>
      </c>
      <c r="H25" s="8">
        <f t="shared" si="37"/>
        <v>140</v>
      </c>
      <c r="I25" s="8">
        <f t="shared" si="37"/>
        <v>145</v>
      </c>
      <c r="J25" s="8">
        <f t="shared" si="37"/>
        <v>140</v>
      </c>
      <c r="K25" s="8">
        <f t="shared" si="37"/>
        <v>150</v>
      </c>
      <c r="L25" s="8">
        <f t="shared" si="37"/>
        <v>140</v>
      </c>
      <c r="M25" s="8">
        <f t="shared" si="37"/>
        <v>140</v>
      </c>
      <c r="N25" s="8">
        <f t="shared" si="37"/>
        <v>140</v>
      </c>
      <c r="O25" s="8">
        <f t="shared" si="37"/>
        <v>140</v>
      </c>
      <c r="P25" s="8">
        <f t="shared" si="37"/>
        <v>1300</v>
      </c>
      <c r="Q25" s="9">
        <f t="shared" si="32"/>
        <v>425</v>
      </c>
      <c r="R25" s="16">
        <f t="shared" si="33"/>
        <v>8.0026506496027341E-2</v>
      </c>
      <c r="S25" s="16">
        <f t="shared" si="34"/>
        <v>5.9347181008902079E-2</v>
      </c>
      <c r="T25" s="10">
        <f t="shared" si="35"/>
        <v>2.0679325487125262E-2</v>
      </c>
      <c r="U25" s="11">
        <f>U26+U27+U28</f>
        <v>405</v>
      </c>
      <c r="V25" s="12">
        <f t="shared" si="36"/>
        <v>0.23478260869565218</v>
      </c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ht="13.2" outlineLevel="1" x14ac:dyDescent="0.25">
      <c r="A26" s="14" t="s">
        <v>50</v>
      </c>
      <c r="B26" s="14" t="s">
        <v>51</v>
      </c>
      <c r="C26" s="15">
        <f t="shared" ref="C26:C28" si="38">SUM(D26:O26)</f>
        <v>0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9">
        <f t="shared" si="32"/>
        <v>0</v>
      </c>
      <c r="R26" s="16">
        <f t="shared" si="33"/>
        <v>0</v>
      </c>
      <c r="S26" s="16">
        <f t="shared" si="34"/>
        <v>0</v>
      </c>
      <c r="T26" s="10">
        <f t="shared" si="35"/>
        <v>0</v>
      </c>
      <c r="U26" s="11"/>
      <c r="V26" s="12">
        <f t="shared" si="36"/>
        <v>0</v>
      </c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ht="13.2" outlineLevel="1" x14ac:dyDescent="0.25">
      <c r="A27" s="14" t="s">
        <v>52</v>
      </c>
      <c r="B27" s="14" t="s">
        <v>53</v>
      </c>
      <c r="C27" s="15">
        <f t="shared" si="38"/>
        <v>1680</v>
      </c>
      <c r="D27" s="15">
        <v>140</v>
      </c>
      <c r="E27" s="15">
        <v>140</v>
      </c>
      <c r="F27" s="15">
        <v>140</v>
      </c>
      <c r="G27" s="15">
        <v>140</v>
      </c>
      <c r="H27" s="15">
        <v>140</v>
      </c>
      <c r="I27" s="15">
        <v>140</v>
      </c>
      <c r="J27" s="15">
        <v>140</v>
      </c>
      <c r="K27" s="15">
        <v>140</v>
      </c>
      <c r="L27" s="15">
        <v>140</v>
      </c>
      <c r="M27" s="15">
        <v>140</v>
      </c>
      <c r="N27" s="15">
        <v>140</v>
      </c>
      <c r="O27" s="15">
        <v>140</v>
      </c>
      <c r="P27" s="15">
        <v>1300</v>
      </c>
      <c r="Q27" s="9">
        <f t="shared" si="32"/>
        <v>380</v>
      </c>
      <c r="R27" s="16">
        <f t="shared" si="33"/>
        <v>7.7938858500478797E-2</v>
      </c>
      <c r="S27" s="16">
        <f t="shared" si="34"/>
        <v>5.9347181008902079E-2</v>
      </c>
      <c r="T27" s="10">
        <f t="shared" si="35"/>
        <v>1.8591677491576718E-2</v>
      </c>
      <c r="U27" s="11">
        <v>355</v>
      </c>
      <c r="V27" s="12">
        <f t="shared" si="36"/>
        <v>0.21130952380952381</v>
      </c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ht="13.2" outlineLevel="1" x14ac:dyDescent="0.25">
      <c r="A28" s="14" t="s">
        <v>54</v>
      </c>
      <c r="B28" s="14" t="s">
        <v>55</v>
      </c>
      <c r="C28" s="15">
        <f t="shared" si="38"/>
        <v>45</v>
      </c>
      <c r="D28" s="15"/>
      <c r="E28" s="15"/>
      <c r="F28" s="15"/>
      <c r="G28" s="15">
        <v>30</v>
      </c>
      <c r="H28" s="15"/>
      <c r="I28" s="15">
        <v>5</v>
      </c>
      <c r="J28" s="15"/>
      <c r="K28" s="15">
        <v>10</v>
      </c>
      <c r="L28" s="15"/>
      <c r="M28" s="15"/>
      <c r="N28" s="15"/>
      <c r="O28" s="15"/>
      <c r="P28" s="15"/>
      <c r="Q28" s="9">
        <f t="shared" si="32"/>
        <v>45</v>
      </c>
      <c r="R28" s="16">
        <f t="shared" si="33"/>
        <v>2.0876479955485392E-3</v>
      </c>
      <c r="S28" s="16">
        <f t="shared" si="34"/>
        <v>0</v>
      </c>
      <c r="T28" s="10">
        <f t="shared" si="35"/>
        <v>2.0876479955485392E-3</v>
      </c>
      <c r="U28" s="11">
        <v>50</v>
      </c>
      <c r="V28" s="12">
        <f t="shared" si="36"/>
        <v>1.1111111111111112</v>
      </c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3.2" x14ac:dyDescent="0.25">
      <c r="A29" s="7" t="s">
        <v>56</v>
      </c>
      <c r="B29" s="7" t="s">
        <v>57</v>
      </c>
      <c r="C29" s="8">
        <f t="shared" ref="C29:P29" si="39">C30</f>
        <v>132</v>
      </c>
      <c r="D29" s="8">
        <f t="shared" si="39"/>
        <v>0</v>
      </c>
      <c r="E29" s="8">
        <f t="shared" si="39"/>
        <v>20</v>
      </c>
      <c r="F29" s="8">
        <f t="shared" si="39"/>
        <v>18</v>
      </c>
      <c r="G29" s="8">
        <f t="shared" si="39"/>
        <v>17</v>
      </c>
      <c r="H29" s="8">
        <f t="shared" si="39"/>
        <v>16</v>
      </c>
      <c r="I29" s="8">
        <f t="shared" si="39"/>
        <v>15</v>
      </c>
      <c r="J29" s="8">
        <f t="shared" si="39"/>
        <v>14</v>
      </c>
      <c r="K29" s="8">
        <f t="shared" si="39"/>
        <v>10</v>
      </c>
      <c r="L29" s="8">
        <f t="shared" si="39"/>
        <v>9</v>
      </c>
      <c r="M29" s="8">
        <f t="shared" si="39"/>
        <v>8</v>
      </c>
      <c r="N29" s="8">
        <f t="shared" si="39"/>
        <v>5</v>
      </c>
      <c r="O29" s="8">
        <f t="shared" si="39"/>
        <v>0</v>
      </c>
      <c r="P29" s="8">
        <f t="shared" si="39"/>
        <v>200</v>
      </c>
      <c r="Q29" s="9">
        <f t="shared" si="32"/>
        <v>-68</v>
      </c>
      <c r="R29" s="16">
        <f t="shared" si="33"/>
        <v>6.1237674536090483E-3</v>
      </c>
      <c r="S29" s="16">
        <f t="shared" si="34"/>
        <v>9.1303355398310894E-3</v>
      </c>
      <c r="T29" s="10">
        <f t="shared" si="35"/>
        <v>-3.0065680862220411E-3</v>
      </c>
      <c r="U29" s="11">
        <f>U30</f>
        <v>38</v>
      </c>
      <c r="V29" s="12">
        <f t="shared" si="36"/>
        <v>0.2878787878787879</v>
      </c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</row>
    <row r="30" spans="1:37" ht="13.2" outlineLevel="1" x14ac:dyDescent="0.25">
      <c r="A30" s="14" t="s">
        <v>58</v>
      </c>
      <c r="B30" s="14" t="s">
        <v>59</v>
      </c>
      <c r="C30" s="15">
        <f>SUM(D30:O30)</f>
        <v>132</v>
      </c>
      <c r="D30" s="15"/>
      <c r="E30" s="15">
        <v>20</v>
      </c>
      <c r="F30" s="15">
        <v>18</v>
      </c>
      <c r="G30" s="15">
        <v>17</v>
      </c>
      <c r="H30" s="15">
        <v>16</v>
      </c>
      <c r="I30" s="15">
        <v>15</v>
      </c>
      <c r="J30" s="15">
        <v>14</v>
      </c>
      <c r="K30" s="15">
        <v>10</v>
      </c>
      <c r="L30" s="15">
        <v>9</v>
      </c>
      <c r="M30" s="15">
        <v>8</v>
      </c>
      <c r="N30" s="15">
        <v>5</v>
      </c>
      <c r="O30" s="15"/>
      <c r="P30" s="15">
        <v>200</v>
      </c>
      <c r="Q30" s="9">
        <f t="shared" si="32"/>
        <v>-68</v>
      </c>
      <c r="R30" s="16">
        <f t="shared" si="33"/>
        <v>6.1237674536090483E-3</v>
      </c>
      <c r="S30" s="16">
        <f t="shared" si="34"/>
        <v>9.1303355398310894E-3</v>
      </c>
      <c r="T30" s="10">
        <f t="shared" si="35"/>
        <v>-3.0065680862220411E-3</v>
      </c>
      <c r="U30" s="11">
        <v>38</v>
      </c>
      <c r="V30" s="12">
        <f t="shared" si="36"/>
        <v>0.2878787878787879</v>
      </c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3.2" x14ac:dyDescent="0.25">
      <c r="A31" s="18"/>
      <c r="B31" s="18" t="s">
        <v>60</v>
      </c>
      <c r="C31" s="19">
        <f t="shared" ref="C31:P31" si="40">C22+C24</f>
        <v>3246.3744888926267</v>
      </c>
      <c r="D31" s="19">
        <f t="shared" si="40"/>
        <v>72.5</v>
      </c>
      <c r="E31" s="19">
        <f t="shared" si="40"/>
        <v>78.750000000000171</v>
      </c>
      <c r="F31" s="19">
        <f t="shared" si="40"/>
        <v>109.62499999999989</v>
      </c>
      <c r="G31" s="19">
        <f t="shared" si="40"/>
        <v>172.38749999999982</v>
      </c>
      <c r="H31" s="19">
        <f t="shared" si="40"/>
        <v>178.32624999999996</v>
      </c>
      <c r="I31" s="19">
        <f t="shared" si="40"/>
        <v>222.75887499999976</v>
      </c>
      <c r="J31" s="19">
        <f t="shared" si="40"/>
        <v>261.03476249999994</v>
      </c>
      <c r="K31" s="19">
        <f t="shared" si="40"/>
        <v>321.53823875000012</v>
      </c>
      <c r="L31" s="19">
        <f t="shared" si="40"/>
        <v>363.69206262500029</v>
      </c>
      <c r="M31" s="19">
        <f t="shared" si="40"/>
        <v>420.96126888750018</v>
      </c>
      <c r="N31" s="19">
        <f t="shared" si="40"/>
        <v>485.85739577625054</v>
      </c>
      <c r="O31" s="19">
        <f t="shared" si="40"/>
        <v>558.9431353538755</v>
      </c>
      <c r="P31" s="19">
        <f t="shared" si="40"/>
        <v>2575</v>
      </c>
      <c r="Q31" s="19">
        <f t="shared" si="32"/>
        <v>671.37448889262669</v>
      </c>
      <c r="R31" s="20">
        <f t="shared" si="33"/>
        <v>0.15060638210081345</v>
      </c>
      <c r="S31" s="20">
        <f t="shared" si="34"/>
        <v>0.11755307007532527</v>
      </c>
      <c r="T31" s="21">
        <f t="shared" si="35"/>
        <v>3.3053312025488182E-2</v>
      </c>
      <c r="U31" s="19">
        <f>U22+U24</f>
        <v>493</v>
      </c>
      <c r="V31" s="20">
        <f t="shared" si="36"/>
        <v>0.1518617157961242</v>
      </c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</row>
    <row r="32" spans="1:37" ht="13.2" x14ac:dyDescent="0.25">
      <c r="A32" s="7">
        <v>60</v>
      </c>
      <c r="B32" s="7" t="s">
        <v>61</v>
      </c>
      <c r="C32" s="8">
        <f t="shared" ref="C32:P32" si="41">C31*0.2</f>
        <v>649.27489777852543</v>
      </c>
      <c r="D32" s="8">
        <f t="shared" si="41"/>
        <v>14.5</v>
      </c>
      <c r="E32" s="8">
        <f t="shared" si="41"/>
        <v>15.750000000000036</v>
      </c>
      <c r="F32" s="8">
        <f t="shared" si="41"/>
        <v>21.924999999999979</v>
      </c>
      <c r="G32" s="8">
        <f t="shared" si="41"/>
        <v>34.477499999999964</v>
      </c>
      <c r="H32" s="8">
        <f t="shared" si="41"/>
        <v>35.665249999999993</v>
      </c>
      <c r="I32" s="8">
        <f t="shared" si="41"/>
        <v>44.551774999999957</v>
      </c>
      <c r="J32" s="8">
        <f t="shared" si="41"/>
        <v>52.206952499999993</v>
      </c>
      <c r="K32" s="8">
        <f t="shared" si="41"/>
        <v>64.307647750000029</v>
      </c>
      <c r="L32" s="8">
        <f t="shared" si="41"/>
        <v>72.738412525000058</v>
      </c>
      <c r="M32" s="8">
        <f t="shared" si="41"/>
        <v>84.192253777500042</v>
      </c>
      <c r="N32" s="8">
        <f t="shared" si="41"/>
        <v>97.171479155250111</v>
      </c>
      <c r="O32" s="8">
        <f t="shared" si="41"/>
        <v>111.78862707077511</v>
      </c>
      <c r="P32" s="8">
        <f t="shared" si="41"/>
        <v>515</v>
      </c>
      <c r="Q32" s="9">
        <f t="shared" si="32"/>
        <v>134.27489777852543</v>
      </c>
      <c r="R32" s="16">
        <f t="shared" si="33"/>
        <v>3.0121276420162695E-2</v>
      </c>
      <c r="S32" s="16">
        <f t="shared" si="34"/>
        <v>2.3510614015065052E-2</v>
      </c>
      <c r="T32" s="10">
        <f t="shared" si="35"/>
        <v>6.6106624050976427E-3</v>
      </c>
      <c r="U32" s="11">
        <f>U31*0.2</f>
        <v>98.600000000000009</v>
      </c>
      <c r="V32" s="12">
        <f t="shared" si="36"/>
        <v>0.15186171579612417</v>
      </c>
      <c r="W32" s="5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ht="13.2" x14ac:dyDescent="0.25">
      <c r="A33" s="18"/>
      <c r="B33" s="18" t="s">
        <v>62</v>
      </c>
      <c r="C33" s="19">
        <f t="shared" ref="C33:P33" si="42">C31-C32</f>
        <v>2597.0995911141013</v>
      </c>
      <c r="D33" s="19">
        <f t="shared" si="42"/>
        <v>58</v>
      </c>
      <c r="E33" s="19">
        <f t="shared" si="42"/>
        <v>63.000000000000135</v>
      </c>
      <c r="F33" s="19">
        <f t="shared" si="42"/>
        <v>87.699999999999903</v>
      </c>
      <c r="G33" s="19">
        <f t="shared" si="42"/>
        <v>137.90999999999985</v>
      </c>
      <c r="H33" s="19">
        <f t="shared" si="42"/>
        <v>142.66099999999997</v>
      </c>
      <c r="I33" s="19">
        <f t="shared" si="42"/>
        <v>178.2070999999998</v>
      </c>
      <c r="J33" s="19">
        <f t="shared" si="42"/>
        <v>208.82780999999994</v>
      </c>
      <c r="K33" s="19">
        <f t="shared" si="42"/>
        <v>257.23059100000012</v>
      </c>
      <c r="L33" s="19">
        <f t="shared" si="42"/>
        <v>290.95365010000023</v>
      </c>
      <c r="M33" s="19">
        <f t="shared" si="42"/>
        <v>336.76901511000017</v>
      </c>
      <c r="N33" s="19">
        <f t="shared" si="42"/>
        <v>388.68591662100044</v>
      </c>
      <c r="O33" s="19">
        <f t="shared" si="42"/>
        <v>447.15450828310043</v>
      </c>
      <c r="P33" s="19">
        <f t="shared" si="42"/>
        <v>2060</v>
      </c>
      <c r="Q33" s="19">
        <f t="shared" si="32"/>
        <v>537.09959111410126</v>
      </c>
      <c r="R33" s="20">
        <f t="shared" si="33"/>
        <v>0.12048510568065075</v>
      </c>
      <c r="S33" s="20">
        <f t="shared" si="34"/>
        <v>9.404245606026021E-2</v>
      </c>
      <c r="T33" s="21">
        <f t="shared" si="35"/>
        <v>2.6442649620390543E-2</v>
      </c>
      <c r="U33" s="19">
        <f>U31-U32</f>
        <v>394.4</v>
      </c>
      <c r="V33" s="20">
        <f t="shared" si="36"/>
        <v>0.15186171579612417</v>
      </c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</row>
    <row r="34" spans="1:37" ht="13.2" x14ac:dyDescent="0.25">
      <c r="A34" s="31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3"/>
      <c r="R34" s="33"/>
      <c r="S34" s="33"/>
      <c r="T34" s="33"/>
      <c r="U34" s="2"/>
      <c r="V34" s="33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ht="13.2" x14ac:dyDescent="0.25">
      <c r="A35" s="7"/>
      <c r="B35" s="7" t="s">
        <v>63</v>
      </c>
      <c r="C35" s="8">
        <f>SUM(D35:O35)</f>
        <v>1080</v>
      </c>
      <c r="D35" s="8">
        <v>80</v>
      </c>
      <c r="E35" s="8">
        <v>80</v>
      </c>
      <c r="F35" s="8">
        <v>80</v>
      </c>
      <c r="G35" s="8">
        <v>80</v>
      </c>
      <c r="H35" s="8">
        <v>80</v>
      </c>
      <c r="I35" s="8">
        <v>80</v>
      </c>
      <c r="J35" s="8">
        <v>100</v>
      </c>
      <c r="K35" s="8">
        <v>100</v>
      </c>
      <c r="L35" s="8">
        <v>100</v>
      </c>
      <c r="M35" s="8">
        <v>100</v>
      </c>
      <c r="N35" s="8">
        <v>100</v>
      </c>
      <c r="O35" s="8">
        <v>100</v>
      </c>
      <c r="P35" s="8">
        <v>1350</v>
      </c>
      <c r="Q35" s="9">
        <f>C35-P35</f>
        <v>-270</v>
      </c>
      <c r="R35" s="16"/>
      <c r="S35" s="16"/>
      <c r="T35" s="10"/>
      <c r="U35" s="11"/>
      <c r="V35" s="1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ht="13.2" x14ac:dyDescent="0.25">
      <c r="A36" s="18"/>
      <c r="B36" s="18" t="s">
        <v>64</v>
      </c>
      <c r="C36" s="34">
        <f t="shared" ref="C36:T36" si="43">C33+C32+C35+C30-C26</f>
        <v>4458.3744888926267</v>
      </c>
      <c r="D36" s="34">
        <f t="shared" si="43"/>
        <v>152.5</v>
      </c>
      <c r="E36" s="34">
        <f t="shared" si="43"/>
        <v>178.75000000000017</v>
      </c>
      <c r="F36" s="34">
        <f t="shared" si="43"/>
        <v>207.62499999999989</v>
      </c>
      <c r="G36" s="34">
        <f t="shared" si="43"/>
        <v>269.38749999999982</v>
      </c>
      <c r="H36" s="34">
        <f t="shared" si="43"/>
        <v>274.32624999999996</v>
      </c>
      <c r="I36" s="34">
        <f t="shared" si="43"/>
        <v>317.75887499999976</v>
      </c>
      <c r="J36" s="34">
        <f t="shared" si="43"/>
        <v>375.03476249999994</v>
      </c>
      <c r="K36" s="34">
        <f t="shared" si="43"/>
        <v>431.53823875000012</v>
      </c>
      <c r="L36" s="34">
        <f t="shared" si="43"/>
        <v>472.69206262500029</v>
      </c>
      <c r="M36" s="34">
        <f t="shared" si="43"/>
        <v>528.96126888750018</v>
      </c>
      <c r="N36" s="34">
        <f t="shared" si="43"/>
        <v>590.85739577625054</v>
      </c>
      <c r="O36" s="34">
        <f t="shared" si="43"/>
        <v>658.9431353538755</v>
      </c>
      <c r="P36" s="34">
        <f t="shared" si="43"/>
        <v>4125</v>
      </c>
      <c r="Q36" s="34">
        <f t="shared" si="43"/>
        <v>333.37448889262669</v>
      </c>
      <c r="R36" s="34">
        <f t="shared" si="43"/>
        <v>0.15673014955442249</v>
      </c>
      <c r="S36" s="34">
        <f t="shared" si="43"/>
        <v>0.12668340561515634</v>
      </c>
      <c r="T36" s="34">
        <f t="shared" si="43"/>
        <v>3.0046743939266141E-2</v>
      </c>
      <c r="U36" s="34"/>
      <c r="V36" s="34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</row>
    <row r="37" spans="1:37" ht="13.2" x14ac:dyDescent="0.25">
      <c r="A37" s="35"/>
      <c r="B37" s="35"/>
      <c r="C37" s="32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7"/>
      <c r="R37" s="37"/>
      <c r="S37" s="33"/>
      <c r="T37" s="33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ht="13.2" x14ac:dyDescent="0.25">
      <c r="A38" s="35"/>
      <c r="B38" s="35"/>
      <c r="C38" s="32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7"/>
      <c r="R38" s="37"/>
      <c r="S38" s="33"/>
      <c r="T38" s="33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ht="26.4" x14ac:dyDescent="0.25">
      <c r="A39" s="18" t="s">
        <v>65</v>
      </c>
      <c r="B39" s="18" t="s">
        <v>66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20"/>
      <c r="S39" s="20"/>
      <c r="T39" s="21"/>
      <c r="U39" s="19"/>
      <c r="V39" s="38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</row>
    <row r="40" spans="1:37" ht="26.4" x14ac:dyDescent="0.25">
      <c r="A40" s="39" t="s">
        <v>67</v>
      </c>
      <c r="B40" s="7" t="s">
        <v>68</v>
      </c>
      <c r="C40" s="40">
        <f t="shared" ref="C40:P40" si="44">IFERROR(C5/(C9+C15+C18),0)</f>
        <v>1.083075864517081</v>
      </c>
      <c r="D40" s="40">
        <f t="shared" si="44"/>
        <v>0.93723849372384938</v>
      </c>
      <c r="E40" s="40">
        <f t="shared" si="44"/>
        <v>0.96413199426111906</v>
      </c>
      <c r="F40" s="40">
        <f t="shared" si="44"/>
        <v>0.98995580554439511</v>
      </c>
      <c r="G40" s="40">
        <f t="shared" si="44"/>
        <v>1.0146623906560015</v>
      </c>
      <c r="H40" s="40">
        <f t="shared" si="44"/>
        <v>1.0382179134934479</v>
      </c>
      <c r="I40" s="40">
        <f t="shared" si="44"/>
        <v>1.0606015559402999</v>
      </c>
      <c r="J40" s="40">
        <f t="shared" si="44"/>
        <v>1.0818046082025643</v>
      </c>
      <c r="K40" s="40">
        <f t="shared" si="44"/>
        <v>1.1018293899435785</v>
      </c>
      <c r="L40" s="40">
        <f t="shared" si="44"/>
        <v>1.1206880583012166</v>
      </c>
      <c r="M40" s="40">
        <f t="shared" si="44"/>
        <v>1.1384013546871901</v>
      </c>
      <c r="N40" s="40">
        <f t="shared" si="44"/>
        <v>1.154997336211693</v>
      </c>
      <c r="O40" s="40">
        <f t="shared" si="44"/>
        <v>1.1705101303898953</v>
      </c>
      <c r="P40" s="40">
        <f t="shared" si="44"/>
        <v>1.0721977484092022</v>
      </c>
      <c r="Q40" s="40"/>
      <c r="R40" s="40"/>
      <c r="S40" s="40"/>
      <c r="T40" s="40"/>
      <c r="U40" s="40">
        <f>IFERROR(U5/(U9+U15+U18),0)</f>
        <v>1.0293432696786213</v>
      </c>
      <c r="V40" s="40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ht="26.4" x14ac:dyDescent="0.25">
      <c r="A41" s="39" t="s">
        <v>67</v>
      </c>
      <c r="B41" s="7" t="s">
        <v>69</v>
      </c>
      <c r="C41" s="40">
        <f t="shared" ref="C41:P41" si="45">IFERROR((C5+C25)/(C9+C15+C18+C29),0)</f>
        <v>1.1620433839850575</v>
      </c>
      <c r="D41" s="40">
        <f t="shared" si="45"/>
        <v>1.0674105067410506</v>
      </c>
      <c r="E41" s="40">
        <f t="shared" si="45"/>
        <v>1.0673048160335028</v>
      </c>
      <c r="F41" s="40">
        <f t="shared" si="45"/>
        <v>1.0876961413697794</v>
      </c>
      <c r="G41" s="40">
        <f t="shared" si="45"/>
        <v>1.1287184233388499</v>
      </c>
      <c r="H41" s="40">
        <f t="shared" si="45"/>
        <v>1.1240542041941191</v>
      </c>
      <c r="I41" s="40">
        <f t="shared" si="45"/>
        <v>1.1441212481958185</v>
      </c>
      <c r="J41" s="40">
        <f t="shared" si="45"/>
        <v>1.1568060084995841</v>
      </c>
      <c r="K41" s="40">
        <f t="shared" si="45"/>
        <v>1.1793528953484227</v>
      </c>
      <c r="L41" s="40">
        <f t="shared" si="45"/>
        <v>1.1877560803491607</v>
      </c>
      <c r="M41" s="40">
        <f t="shared" si="45"/>
        <v>1.20085467383462</v>
      </c>
      <c r="N41" s="40">
        <f t="shared" si="45"/>
        <v>1.2141628754377078</v>
      </c>
      <c r="O41" s="40">
        <f t="shared" si="45"/>
        <v>1.2274902220541768</v>
      </c>
      <c r="P41" s="40">
        <f t="shared" si="45"/>
        <v>1.124818225884634</v>
      </c>
      <c r="Q41" s="40"/>
      <c r="R41" s="40"/>
      <c r="S41" s="40"/>
      <c r="T41" s="40"/>
      <c r="U41" s="40">
        <f>IFERROR((U5+U25)/(U9+U15+U18+U29),0)</f>
        <v>1.1138042474607572</v>
      </c>
      <c r="V41" s="40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ht="13.2" x14ac:dyDescent="0.25">
      <c r="A42" s="2"/>
      <c r="B42" s="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3"/>
      <c r="R42" s="33"/>
      <c r="S42" s="33"/>
      <c r="T42" s="33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ht="13.2" x14ac:dyDescent="0.25">
      <c r="A43" s="2"/>
      <c r="B43" s="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3"/>
      <c r="R43" s="33"/>
      <c r="S43" s="33"/>
      <c r="T43" s="33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ht="13.2" x14ac:dyDescent="0.25">
      <c r="A44" s="2"/>
      <c r="B44" s="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3"/>
      <c r="R44" s="33"/>
      <c r="S44" s="33"/>
      <c r="T44" s="33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ht="13.2" x14ac:dyDescent="0.25">
      <c r="A45" s="2"/>
      <c r="B45" s="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3"/>
      <c r="R45" s="33"/>
      <c r="S45" s="33"/>
      <c r="T45" s="33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3.2" x14ac:dyDescent="0.25">
      <c r="A46" s="2"/>
      <c r="B46" s="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3"/>
      <c r="R46" s="33"/>
      <c r="S46" s="33"/>
      <c r="T46" s="33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3.2" x14ac:dyDescent="0.25">
      <c r="A47" s="2"/>
      <c r="B47" s="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3"/>
      <c r="R47" s="33"/>
      <c r="S47" s="33"/>
      <c r="T47" s="33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ht="13.2" x14ac:dyDescent="0.25">
      <c r="A48" s="2"/>
      <c r="B48" s="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3"/>
      <c r="R48" s="33"/>
      <c r="S48" s="33"/>
      <c r="T48" s="33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ht="13.2" x14ac:dyDescent="0.25">
      <c r="A49" s="2"/>
      <c r="B49" s="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3"/>
      <c r="R49" s="33"/>
      <c r="S49" s="33"/>
      <c r="T49" s="33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ht="13.2" x14ac:dyDescent="0.25">
      <c r="A50" s="2"/>
      <c r="B50" s="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3"/>
      <c r="R50" s="33"/>
      <c r="S50" s="33"/>
      <c r="T50" s="33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ht="13.2" x14ac:dyDescent="0.25">
      <c r="A51" s="2"/>
      <c r="B51" s="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3"/>
      <c r="R51" s="33"/>
      <c r="S51" s="33"/>
      <c r="T51" s="33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ht="13.2" x14ac:dyDescent="0.25">
      <c r="A52" s="2"/>
      <c r="B52" s="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3"/>
      <c r="R52" s="33"/>
      <c r="S52" s="33"/>
      <c r="T52" s="33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ht="13.2" x14ac:dyDescent="0.25">
      <c r="A53" s="2"/>
      <c r="B53" s="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3"/>
      <c r="R53" s="33"/>
      <c r="S53" s="33"/>
      <c r="T53" s="33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ht="13.2" x14ac:dyDescent="0.25">
      <c r="A54" s="2"/>
      <c r="B54" s="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3"/>
      <c r="R54" s="33"/>
      <c r="S54" s="33"/>
      <c r="T54" s="33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ht="13.2" x14ac:dyDescent="0.25">
      <c r="A55" s="2"/>
      <c r="B55" s="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3"/>
      <c r="R55" s="33"/>
      <c r="S55" s="33"/>
      <c r="T55" s="33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ht="13.2" x14ac:dyDescent="0.25">
      <c r="A56" s="2"/>
      <c r="B56" s="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3"/>
      <c r="R56" s="33"/>
      <c r="S56" s="33"/>
      <c r="T56" s="33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ht="13.2" x14ac:dyDescent="0.25">
      <c r="A57" s="2"/>
      <c r="B57" s="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ht="13.2" x14ac:dyDescent="0.25">
      <c r="A58" s="2"/>
      <c r="B58" s="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ht="13.2" x14ac:dyDescent="0.25">
      <c r="A59" s="2"/>
      <c r="B59" s="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ht="13.2" x14ac:dyDescent="0.25">
      <c r="A60" s="2"/>
      <c r="B60" s="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ht="13.2" x14ac:dyDescent="0.25">
      <c r="A61" s="2"/>
      <c r="B61" s="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ht="13.2" x14ac:dyDescent="0.25">
      <c r="A62" s="2"/>
      <c r="B62" s="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ht="13.2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ht="13.2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ht="13.2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ht="13.2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ht="13.2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ht="13.2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ht="13.2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ht="13.2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ht="13.2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ht="13.2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ht="13.2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ht="13.2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ht="13.2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ht="13.2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 ht="13.2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 ht="13.2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 ht="13.2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 ht="13.2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 ht="13.2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 ht="13.2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 ht="13.2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 ht="13.2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 ht="13.2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 ht="13.2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 ht="13.2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 ht="13.2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 ht="13.2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 ht="13.2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 ht="13.2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 ht="13.2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 ht="13.2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 ht="13.2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 ht="13.2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 ht="13.2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 ht="13.2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 ht="13.2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 ht="13.2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 ht="13.2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 ht="13.2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 ht="13.2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 ht="13.2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 ht="13.2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 ht="13.2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 ht="13.2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 ht="13.2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 ht="13.2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 ht="13.2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 ht="13.2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 ht="13.2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 ht="13.2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 ht="13.2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 ht="13.2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1:37" ht="13.2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1:37" ht="13.2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1:37" ht="13.2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1:37" ht="13.2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1:37" ht="13.2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1:37" ht="13.2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1:37" ht="13.2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 ht="13.2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 ht="13.2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1:37" ht="13.2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1:37" ht="13.2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1:37" ht="13.2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1:37" ht="13.2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1:37" ht="13.2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1:37" ht="13.2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1:37" ht="13.2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1:37" ht="13.2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1:37" ht="13.2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 ht="13.2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ht="13.2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ht="13.2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ht="13.2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ht="13.2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ht="13.2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ht="13.2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ht="13.2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ht="13.2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ht="13.2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ht="13.2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ht="13.2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ht="13.2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ht="13.2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ht="13.2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ht="13.2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ht="13.2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ht="13.2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ht="13.2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ht="13.2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ht="13.2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ht="13.2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ht="13.2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ht="13.2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ht="13.2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ht="13.2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ht="13.2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ht="13.2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ht="13.2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ht="13.2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ht="13.2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ht="13.2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ht="13.2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ht="13.2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ht="13.2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ht="13.2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ht="13.2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ht="13.2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ht="13.2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ht="13.2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ht="13.2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ht="13.2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ht="13.2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ht="13.2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1:37" ht="13.2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1:37" ht="13.2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1:37" ht="13.2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</row>
    <row r="180" spans="1:37" ht="13.2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</row>
    <row r="181" spans="1:37" ht="13.2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</row>
    <row r="182" spans="1:37" ht="13.2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</row>
    <row r="183" spans="1:37" ht="13.2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</row>
    <row r="184" spans="1:37" ht="13.2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</row>
    <row r="185" spans="1:37" ht="13.2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</row>
    <row r="186" spans="1:37" ht="13.2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</row>
    <row r="187" spans="1:37" ht="13.2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</row>
    <row r="188" spans="1:37" ht="13.2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</row>
    <row r="189" spans="1:37" ht="13.2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</row>
    <row r="190" spans="1:37" ht="13.2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</row>
    <row r="191" spans="1:37" ht="13.2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</row>
    <row r="192" spans="1:37" ht="13.2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</row>
    <row r="193" spans="1:37" ht="13.2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</row>
    <row r="194" spans="1:37" ht="13.2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</row>
    <row r="195" spans="1:37" ht="13.2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</row>
    <row r="196" spans="1:37" ht="13.2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</row>
    <row r="197" spans="1:37" ht="13.2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</row>
    <row r="198" spans="1:37" ht="13.2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</row>
    <row r="199" spans="1:37" ht="13.2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</row>
    <row r="200" spans="1:37" ht="13.2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</row>
    <row r="201" spans="1:37" ht="13.2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</row>
    <row r="202" spans="1:37" ht="13.2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</row>
    <row r="203" spans="1:37" ht="13.2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</row>
    <row r="204" spans="1:37" ht="13.2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</row>
    <row r="205" spans="1:37" ht="13.2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</row>
    <row r="206" spans="1:37" ht="13.2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</row>
    <row r="207" spans="1:37" ht="13.2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</row>
    <row r="208" spans="1:37" ht="13.2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</row>
    <row r="209" spans="1:37" ht="13.2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</row>
    <row r="210" spans="1:37" ht="13.2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</row>
    <row r="211" spans="1:37" ht="13.2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</row>
    <row r="212" spans="1:37" ht="13.2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</row>
    <row r="213" spans="1:37" ht="13.2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</row>
    <row r="214" spans="1:37" ht="13.2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</row>
    <row r="215" spans="1:37" ht="13.2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</row>
    <row r="216" spans="1:37" ht="13.2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</row>
    <row r="217" spans="1:37" ht="13.2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</row>
    <row r="218" spans="1:37" ht="13.2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</row>
    <row r="219" spans="1:37" ht="13.2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</row>
    <row r="220" spans="1:37" ht="13.2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</row>
    <row r="221" spans="1:37" ht="13.2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</row>
    <row r="222" spans="1:37" ht="13.2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</row>
    <row r="223" spans="1:37" ht="13.2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</row>
    <row r="224" spans="1:37" ht="13.2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</row>
    <row r="225" spans="1:37" ht="13.2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</row>
    <row r="226" spans="1:37" ht="13.2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</row>
    <row r="227" spans="1:37" ht="13.2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</row>
    <row r="228" spans="1:37" ht="13.2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</row>
    <row r="229" spans="1:37" ht="13.2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</row>
    <row r="230" spans="1:37" ht="13.2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</row>
    <row r="231" spans="1:37" ht="13.2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</row>
    <row r="232" spans="1:37" ht="13.2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</row>
    <row r="233" spans="1:37" ht="13.2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</row>
    <row r="234" spans="1:37" ht="13.2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</row>
    <row r="235" spans="1:37" ht="13.2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</row>
    <row r="236" spans="1:37" ht="13.2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</row>
    <row r="237" spans="1:37" ht="13.2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</row>
    <row r="238" spans="1:37" ht="13.2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</row>
    <row r="239" spans="1:37" ht="13.2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</row>
    <row r="240" spans="1:37" ht="13.2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</row>
    <row r="241" spans="1:37" ht="13.2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</row>
    <row r="242" spans="1:37" ht="13.2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</row>
    <row r="243" spans="1:37" ht="13.2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</row>
    <row r="244" spans="1:37" ht="13.2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</row>
    <row r="245" spans="1:37" ht="13.2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</row>
    <row r="246" spans="1:37" ht="13.2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</row>
    <row r="247" spans="1:37" ht="13.2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</row>
    <row r="248" spans="1:37" ht="13.2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</row>
    <row r="249" spans="1:37" ht="13.2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</row>
    <row r="250" spans="1:37" ht="13.2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</row>
    <row r="251" spans="1:37" ht="13.2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</row>
    <row r="252" spans="1:37" ht="13.2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</row>
    <row r="253" spans="1:37" ht="13.2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</row>
    <row r="254" spans="1:37" ht="13.2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</row>
    <row r="255" spans="1:37" ht="13.2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</row>
    <row r="256" spans="1:37" ht="13.2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</row>
    <row r="257" spans="1:37" ht="13.2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</row>
    <row r="258" spans="1:37" ht="13.2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</row>
    <row r="259" spans="1:37" ht="13.2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</row>
    <row r="260" spans="1:37" ht="13.2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</row>
    <row r="261" spans="1:37" ht="13.2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</row>
    <row r="262" spans="1:37" ht="13.2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</row>
    <row r="263" spans="1:37" ht="13.2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</row>
    <row r="264" spans="1:37" ht="13.2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</row>
    <row r="265" spans="1:37" ht="13.2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</row>
    <row r="266" spans="1:37" ht="13.2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</row>
    <row r="267" spans="1:37" ht="13.2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</row>
    <row r="268" spans="1:37" ht="13.2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</row>
    <row r="269" spans="1:37" ht="13.2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</row>
    <row r="270" spans="1:37" ht="13.2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</row>
    <row r="271" spans="1:37" ht="13.2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</row>
    <row r="272" spans="1:37" ht="13.2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</row>
    <row r="273" spans="1:37" ht="13.2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</row>
    <row r="274" spans="1:37" ht="13.2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</row>
    <row r="275" spans="1:37" ht="13.2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</row>
    <row r="276" spans="1:37" ht="13.2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</row>
    <row r="277" spans="1:37" ht="13.2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</row>
    <row r="278" spans="1:37" ht="13.2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</row>
    <row r="279" spans="1:37" ht="13.2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</row>
    <row r="280" spans="1:37" ht="13.2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</row>
    <row r="281" spans="1:37" ht="13.2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</row>
    <row r="282" spans="1:37" ht="13.2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</row>
    <row r="283" spans="1:37" ht="13.2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</row>
    <row r="284" spans="1:37" ht="13.2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</row>
    <row r="285" spans="1:37" ht="13.2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</row>
    <row r="286" spans="1:37" ht="13.2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</row>
    <row r="287" spans="1:37" ht="13.2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</row>
    <row r="288" spans="1:37" ht="13.2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</row>
    <row r="289" spans="1:37" ht="13.2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</row>
    <row r="290" spans="1:37" ht="13.2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</row>
    <row r="291" spans="1:37" ht="13.2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</row>
    <row r="292" spans="1:37" ht="13.2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</row>
    <row r="293" spans="1:37" ht="13.2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</row>
    <row r="294" spans="1:37" ht="13.2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</row>
    <row r="295" spans="1:37" ht="13.2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</row>
    <row r="296" spans="1:37" ht="13.2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</row>
    <row r="297" spans="1:37" ht="13.2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</row>
    <row r="298" spans="1:37" ht="13.2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</row>
    <row r="299" spans="1:37" ht="13.2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</row>
    <row r="300" spans="1:37" ht="13.2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</row>
    <row r="301" spans="1:37" ht="13.2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</row>
    <row r="302" spans="1:37" ht="13.2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</row>
    <row r="303" spans="1:37" ht="13.2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</row>
    <row r="304" spans="1:37" ht="13.2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</row>
    <row r="305" spans="1:37" ht="13.2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</row>
    <row r="306" spans="1:37" ht="13.2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</row>
    <row r="307" spans="1:37" ht="13.2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</row>
    <row r="308" spans="1:37" ht="13.2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</row>
    <row r="309" spans="1:37" ht="13.2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</row>
    <row r="310" spans="1:37" ht="13.2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</row>
    <row r="311" spans="1:37" ht="13.2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</row>
    <row r="312" spans="1:37" ht="13.2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</row>
    <row r="313" spans="1:37" ht="13.2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</row>
    <row r="314" spans="1:37" ht="13.2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</row>
    <row r="315" spans="1:37" ht="13.2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</row>
    <row r="316" spans="1:37" ht="13.2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</row>
    <row r="317" spans="1:37" ht="13.2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</row>
    <row r="318" spans="1:37" ht="13.2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</row>
    <row r="319" spans="1:37" ht="13.2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</row>
    <row r="320" spans="1:37" ht="13.2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</row>
    <row r="321" spans="1:37" ht="13.2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</row>
    <row r="322" spans="1:37" ht="13.2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</row>
    <row r="323" spans="1:37" ht="13.2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</row>
    <row r="324" spans="1:37" ht="13.2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</row>
    <row r="325" spans="1:37" ht="13.2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</row>
    <row r="326" spans="1:37" ht="13.2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</row>
    <row r="327" spans="1:37" ht="13.2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</row>
    <row r="328" spans="1:37" ht="13.2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</row>
    <row r="329" spans="1:37" ht="13.2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</row>
    <row r="330" spans="1:37" ht="13.2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</row>
    <row r="331" spans="1:37" ht="13.2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</row>
    <row r="332" spans="1:37" ht="13.2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</row>
    <row r="333" spans="1:37" ht="13.2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</row>
    <row r="334" spans="1:37" ht="13.2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</row>
    <row r="335" spans="1:37" ht="13.2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</row>
    <row r="336" spans="1:37" ht="13.2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</row>
    <row r="337" spans="1:37" ht="13.2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</row>
    <row r="338" spans="1:37" ht="13.2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</row>
    <row r="339" spans="1:37" ht="13.2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</row>
    <row r="340" spans="1:37" ht="13.2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</row>
    <row r="341" spans="1:37" ht="13.2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</row>
    <row r="342" spans="1:37" ht="13.2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</row>
    <row r="343" spans="1:37" ht="13.2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</row>
    <row r="344" spans="1:37" ht="13.2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</row>
    <row r="345" spans="1:37" ht="13.2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</row>
    <row r="346" spans="1:37" ht="13.2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</row>
    <row r="347" spans="1:37" ht="13.2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</row>
    <row r="348" spans="1:37" ht="13.2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</row>
    <row r="349" spans="1:37" ht="13.2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</row>
    <row r="350" spans="1:37" ht="13.2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</row>
    <row r="351" spans="1:37" ht="13.2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</row>
    <row r="352" spans="1:37" ht="13.2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</row>
    <row r="353" spans="1:37" ht="13.2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</row>
    <row r="354" spans="1:37" ht="13.2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</row>
    <row r="355" spans="1:37" ht="13.2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</row>
    <row r="356" spans="1:37" ht="13.2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</row>
    <row r="357" spans="1:37" ht="13.2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</row>
    <row r="358" spans="1:37" ht="13.2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</row>
    <row r="359" spans="1:37" ht="13.2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</row>
    <row r="360" spans="1:37" ht="13.2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</row>
    <row r="361" spans="1:37" ht="13.2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</row>
    <row r="362" spans="1:37" ht="13.2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</row>
    <row r="363" spans="1:37" ht="13.2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</row>
    <row r="364" spans="1:37" ht="13.2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</row>
    <row r="365" spans="1:37" ht="13.2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</row>
    <row r="366" spans="1:37" ht="13.2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</row>
    <row r="367" spans="1:37" ht="13.2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</row>
    <row r="368" spans="1:37" ht="13.2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</row>
    <row r="369" spans="1:37" ht="13.2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</row>
    <row r="370" spans="1:37" ht="13.2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</row>
    <row r="371" spans="1:37" ht="13.2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</row>
    <row r="372" spans="1:37" ht="13.2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</row>
    <row r="373" spans="1:37" ht="13.2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</row>
    <row r="374" spans="1:37" ht="13.2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</row>
    <row r="375" spans="1:37" ht="13.2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</row>
    <row r="376" spans="1:37" ht="13.2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</row>
    <row r="377" spans="1:37" ht="13.2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</row>
    <row r="378" spans="1:37" ht="13.2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</row>
    <row r="379" spans="1:37" ht="13.2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</row>
    <row r="380" spans="1:37" ht="13.2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</row>
    <row r="381" spans="1:37" ht="13.2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</row>
    <row r="382" spans="1:37" ht="13.2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</row>
    <row r="383" spans="1:37" ht="13.2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</row>
    <row r="384" spans="1:37" ht="13.2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</row>
    <row r="385" spans="1:37" ht="13.2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</row>
    <row r="386" spans="1:37" ht="13.2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</row>
    <row r="387" spans="1:37" ht="13.2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</row>
    <row r="388" spans="1:37" ht="13.2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</row>
    <row r="389" spans="1:37" ht="13.2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</row>
    <row r="390" spans="1:37" ht="13.2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</row>
    <row r="391" spans="1:37" ht="13.2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</row>
    <row r="392" spans="1:37" ht="13.2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</row>
    <row r="393" spans="1:37" ht="13.2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</row>
    <row r="394" spans="1:37" ht="13.2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</row>
    <row r="395" spans="1:37" ht="13.2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</row>
    <row r="396" spans="1:37" ht="13.2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</row>
    <row r="397" spans="1:37" ht="13.2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</row>
    <row r="398" spans="1:37" ht="13.2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</row>
    <row r="399" spans="1:37" ht="13.2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</row>
    <row r="400" spans="1:37" ht="13.2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</row>
    <row r="401" spans="1:37" ht="13.2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</row>
    <row r="402" spans="1:37" ht="13.2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</row>
    <row r="403" spans="1:37" ht="13.2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</row>
    <row r="404" spans="1:37" ht="13.2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</row>
    <row r="405" spans="1:37" ht="13.2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</row>
    <row r="406" spans="1:37" ht="13.2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</row>
    <row r="407" spans="1:37" ht="13.2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</row>
    <row r="408" spans="1:37" ht="13.2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</row>
    <row r="409" spans="1:37" ht="13.2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</row>
    <row r="410" spans="1:37" ht="13.2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</row>
    <row r="411" spans="1:37" ht="13.2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</row>
    <row r="412" spans="1:37" ht="13.2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</row>
    <row r="413" spans="1:37" ht="13.2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</row>
    <row r="414" spans="1:37" ht="13.2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</row>
    <row r="415" spans="1:37" ht="13.2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</row>
    <row r="416" spans="1:37" ht="13.2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</row>
    <row r="417" spans="1:37" ht="13.2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</row>
    <row r="418" spans="1:37" ht="13.2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</row>
    <row r="419" spans="1:37" ht="13.2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</row>
    <row r="420" spans="1:37" ht="13.2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</row>
    <row r="421" spans="1:37" ht="13.2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</row>
    <row r="422" spans="1:37" ht="13.2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</row>
    <row r="423" spans="1:37" ht="13.2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</row>
    <row r="424" spans="1:37" ht="13.2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</row>
    <row r="425" spans="1:37" ht="13.2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</row>
    <row r="426" spans="1:37" ht="13.2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</row>
    <row r="427" spans="1:37" ht="13.2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</row>
    <row r="428" spans="1:37" ht="13.2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</row>
    <row r="429" spans="1:37" ht="13.2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</row>
    <row r="430" spans="1:37" ht="13.2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</row>
    <row r="431" spans="1:37" ht="13.2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</row>
    <row r="432" spans="1:37" ht="13.2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</row>
    <row r="433" spans="1:37" ht="13.2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</row>
    <row r="434" spans="1:37" ht="13.2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</row>
    <row r="435" spans="1:37" ht="13.2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</row>
    <row r="436" spans="1:37" ht="13.2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</row>
    <row r="437" spans="1:37" ht="13.2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</row>
    <row r="438" spans="1:37" ht="13.2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</row>
    <row r="439" spans="1:37" ht="13.2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</row>
    <row r="440" spans="1:37" ht="13.2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</row>
    <row r="441" spans="1:37" ht="13.2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</row>
    <row r="442" spans="1:37" ht="13.2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</row>
    <row r="443" spans="1:37" ht="13.2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</row>
    <row r="444" spans="1:37" ht="13.2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</row>
    <row r="445" spans="1:37" ht="13.2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</row>
    <row r="446" spans="1:37" ht="13.2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</row>
    <row r="447" spans="1:37" ht="13.2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</row>
    <row r="448" spans="1:37" ht="13.2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</row>
    <row r="449" spans="1:37" ht="13.2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</row>
    <row r="450" spans="1:37" ht="13.2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</row>
    <row r="451" spans="1:37" ht="13.2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</row>
    <row r="452" spans="1:37" ht="13.2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</row>
    <row r="453" spans="1:37" ht="13.2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</row>
    <row r="454" spans="1:37" ht="13.2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</row>
    <row r="455" spans="1:37" ht="13.2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</row>
    <row r="456" spans="1:37" ht="13.2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</row>
    <row r="457" spans="1:37" ht="13.2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</row>
    <row r="458" spans="1:37" ht="13.2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</row>
    <row r="459" spans="1:37" ht="13.2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</row>
    <row r="460" spans="1:37" ht="13.2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</row>
    <row r="461" spans="1:37" ht="13.2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</row>
    <row r="462" spans="1:37" ht="13.2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</row>
    <row r="463" spans="1:37" ht="13.2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</row>
    <row r="464" spans="1:37" ht="13.2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</row>
    <row r="465" spans="1:37" ht="13.2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</row>
    <row r="466" spans="1:37" ht="13.2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</row>
    <row r="467" spans="1:37" ht="13.2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</row>
    <row r="468" spans="1:37" ht="13.2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</row>
    <row r="469" spans="1:37" ht="13.2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</row>
    <row r="470" spans="1:37" ht="13.2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</row>
    <row r="471" spans="1:37" ht="13.2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</row>
    <row r="472" spans="1:37" ht="13.2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</row>
    <row r="473" spans="1:37" ht="13.2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</row>
    <row r="474" spans="1:37" ht="13.2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</row>
    <row r="475" spans="1:37" ht="13.2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</row>
    <row r="476" spans="1:37" ht="13.2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</row>
    <row r="477" spans="1:37" ht="13.2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</row>
    <row r="478" spans="1:37" ht="13.2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</row>
    <row r="479" spans="1:37" ht="13.2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</row>
    <row r="480" spans="1:37" ht="13.2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</row>
    <row r="481" spans="1:37" ht="13.2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</row>
    <row r="482" spans="1:37" ht="13.2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</row>
    <row r="483" spans="1:37" ht="13.2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</row>
    <row r="484" spans="1:37" ht="13.2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</row>
    <row r="485" spans="1:37" ht="13.2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</row>
    <row r="486" spans="1:37" ht="13.2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</row>
    <row r="487" spans="1:37" ht="13.2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</row>
    <row r="488" spans="1:37" ht="13.2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</row>
    <row r="489" spans="1:37" ht="13.2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</row>
    <row r="490" spans="1:37" ht="13.2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</row>
    <row r="491" spans="1:37" ht="13.2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</row>
    <row r="492" spans="1:37" ht="13.2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</row>
    <row r="493" spans="1:37" ht="13.2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</row>
    <row r="494" spans="1:37" ht="13.2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</row>
    <row r="495" spans="1:37" ht="13.2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</row>
    <row r="496" spans="1:37" ht="13.2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</row>
    <row r="497" spans="1:37" ht="13.2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</row>
    <row r="498" spans="1:37" ht="13.2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</row>
    <row r="499" spans="1:37" ht="13.2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</row>
    <row r="500" spans="1:37" ht="13.2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</row>
    <row r="501" spans="1:37" ht="13.2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</row>
    <row r="502" spans="1:37" ht="13.2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</row>
    <row r="503" spans="1:37" ht="13.2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</row>
    <row r="504" spans="1:37" ht="13.2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</row>
    <row r="505" spans="1:37" ht="13.2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</row>
    <row r="506" spans="1:37" ht="13.2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</row>
    <row r="507" spans="1:37" ht="13.2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</row>
    <row r="508" spans="1:37" ht="13.2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</row>
    <row r="509" spans="1:37" ht="13.2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</row>
    <row r="510" spans="1:37" ht="13.2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</row>
    <row r="511" spans="1:37" ht="13.2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</row>
    <row r="512" spans="1:37" ht="13.2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</row>
    <row r="513" spans="1:37" ht="13.2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</row>
    <row r="514" spans="1:37" ht="13.2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</row>
    <row r="515" spans="1:37" ht="13.2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</row>
    <row r="516" spans="1:37" ht="13.2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</row>
    <row r="517" spans="1:37" ht="13.2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</row>
    <row r="518" spans="1:37" ht="13.2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</row>
    <row r="519" spans="1:37" ht="13.2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</row>
    <row r="520" spans="1:37" ht="13.2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</row>
    <row r="521" spans="1:37" ht="13.2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</row>
    <row r="522" spans="1:37" ht="13.2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</row>
    <row r="523" spans="1:37" ht="13.2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</row>
    <row r="524" spans="1:37" ht="13.2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</row>
    <row r="525" spans="1:37" ht="13.2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</row>
    <row r="526" spans="1:37" ht="13.2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</row>
    <row r="527" spans="1:37" ht="13.2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</row>
    <row r="528" spans="1:37" ht="13.2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</row>
    <row r="529" spans="1:37" ht="13.2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</row>
    <row r="530" spans="1:37" ht="13.2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</row>
    <row r="531" spans="1:37" ht="13.2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</row>
    <row r="532" spans="1:37" ht="13.2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</row>
    <row r="533" spans="1:37" ht="13.2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</row>
    <row r="534" spans="1:37" ht="13.2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</row>
    <row r="535" spans="1:37" ht="13.2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</row>
    <row r="536" spans="1:37" ht="13.2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</row>
    <row r="537" spans="1:37" ht="13.2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</row>
    <row r="538" spans="1:37" ht="13.2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</row>
    <row r="539" spans="1:37" ht="13.2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</row>
    <row r="540" spans="1:37" ht="13.2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</row>
    <row r="541" spans="1:37" ht="13.2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</row>
    <row r="542" spans="1:37" ht="13.2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</row>
    <row r="543" spans="1:37" ht="13.2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</row>
    <row r="544" spans="1:37" ht="13.2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</row>
    <row r="545" spans="1:37" ht="13.2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</row>
    <row r="546" spans="1:37" ht="13.2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</row>
    <row r="547" spans="1:37" ht="13.2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</row>
    <row r="548" spans="1:37" ht="13.2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</row>
    <row r="549" spans="1:37" ht="13.2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</row>
    <row r="550" spans="1:37" ht="13.2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</row>
    <row r="551" spans="1:37" ht="13.2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</row>
    <row r="552" spans="1:37" ht="13.2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</row>
    <row r="553" spans="1:37" ht="13.2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</row>
    <row r="554" spans="1:37" ht="13.2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</row>
    <row r="555" spans="1:37" ht="13.2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</row>
    <row r="556" spans="1:37" ht="13.2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</row>
    <row r="557" spans="1:37" ht="13.2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</row>
    <row r="558" spans="1:37" ht="13.2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</row>
    <row r="559" spans="1:37" ht="13.2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</row>
    <row r="560" spans="1:37" ht="13.2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</row>
    <row r="561" spans="1:37" ht="13.2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</row>
    <row r="562" spans="1:37" ht="13.2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</row>
    <row r="563" spans="1:37" ht="13.2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</row>
    <row r="564" spans="1:37" ht="13.2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</row>
    <row r="565" spans="1:37" ht="13.2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</row>
    <row r="566" spans="1:37" ht="13.2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</row>
    <row r="567" spans="1:37" ht="13.2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</row>
    <row r="568" spans="1:37" ht="13.2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</row>
    <row r="569" spans="1:37" ht="13.2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</row>
    <row r="570" spans="1:37" ht="13.2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</row>
    <row r="571" spans="1:37" ht="13.2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</row>
    <row r="572" spans="1:37" ht="13.2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</row>
    <row r="573" spans="1:37" ht="13.2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</row>
    <row r="574" spans="1:37" ht="13.2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</row>
    <row r="575" spans="1:37" ht="13.2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</row>
    <row r="576" spans="1:37" ht="13.2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</row>
    <row r="577" spans="1:37" ht="13.2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</row>
    <row r="578" spans="1:37" ht="13.2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</row>
    <row r="579" spans="1:37" ht="13.2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</row>
    <row r="580" spans="1:37" ht="13.2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</row>
    <row r="581" spans="1:37" ht="13.2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</row>
    <row r="582" spans="1:37" ht="13.2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</row>
    <row r="583" spans="1:37" ht="13.2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</row>
    <row r="584" spans="1:37" ht="13.2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</row>
    <row r="585" spans="1:37" ht="13.2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</row>
    <row r="586" spans="1:37" ht="13.2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</row>
    <row r="587" spans="1:37" ht="13.2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</row>
    <row r="588" spans="1:37" ht="13.2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</row>
    <row r="589" spans="1:37" ht="13.2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</row>
    <row r="590" spans="1:37" ht="13.2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</row>
    <row r="591" spans="1:37" ht="13.2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</row>
    <row r="592" spans="1:37" ht="13.2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</row>
    <row r="593" spans="1:37" ht="13.2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</row>
    <row r="594" spans="1:37" ht="13.2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</row>
    <row r="595" spans="1:37" ht="13.2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</row>
    <row r="596" spans="1:37" ht="13.2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</row>
    <row r="597" spans="1:37" ht="13.2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</row>
    <row r="598" spans="1:37" ht="13.2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</row>
    <row r="599" spans="1:37" ht="13.2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</row>
    <row r="600" spans="1:37" ht="13.2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</row>
    <row r="601" spans="1:37" ht="13.2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</row>
    <row r="602" spans="1:37" ht="13.2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</row>
    <row r="603" spans="1:37" ht="13.2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</row>
    <row r="604" spans="1:37" ht="13.2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</row>
    <row r="605" spans="1:37" ht="13.2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</row>
    <row r="606" spans="1:37" ht="13.2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</row>
    <row r="607" spans="1:37" ht="13.2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</row>
    <row r="608" spans="1:37" ht="13.2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</row>
    <row r="609" spans="1:37" ht="13.2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</row>
    <row r="610" spans="1:37" ht="13.2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</row>
    <row r="611" spans="1:37" ht="13.2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</row>
    <row r="612" spans="1:37" ht="13.2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</row>
    <row r="613" spans="1:37" ht="13.2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</row>
    <row r="614" spans="1:37" ht="13.2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</row>
    <row r="615" spans="1:37" ht="13.2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</row>
    <row r="616" spans="1:37" ht="13.2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</row>
    <row r="617" spans="1:37" ht="13.2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</row>
    <row r="618" spans="1:37" ht="13.2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</row>
    <row r="619" spans="1:37" ht="13.2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</row>
    <row r="620" spans="1:37" ht="13.2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</row>
    <row r="621" spans="1:37" ht="13.2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</row>
    <row r="622" spans="1:37" ht="13.2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</row>
    <row r="623" spans="1:37" ht="13.2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</row>
    <row r="624" spans="1:37" ht="13.2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</row>
    <row r="625" spans="1:37" ht="13.2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</row>
    <row r="626" spans="1:37" ht="13.2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</row>
    <row r="627" spans="1:37" ht="13.2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</row>
    <row r="628" spans="1:37" ht="13.2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</row>
    <row r="629" spans="1:37" ht="13.2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</row>
    <row r="630" spans="1:37" ht="13.2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</row>
    <row r="631" spans="1:37" ht="13.2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</row>
    <row r="632" spans="1:37" ht="13.2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</row>
    <row r="633" spans="1:37" ht="13.2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</row>
    <row r="634" spans="1:37" ht="13.2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</row>
    <row r="635" spans="1:37" ht="13.2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</row>
    <row r="636" spans="1:37" ht="13.2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</row>
    <row r="637" spans="1:37" ht="13.2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</row>
    <row r="638" spans="1:37" ht="13.2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</row>
    <row r="639" spans="1:37" ht="13.2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</row>
    <row r="640" spans="1:37" ht="13.2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</row>
    <row r="641" spans="1:37" ht="13.2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</row>
    <row r="642" spans="1:37" ht="13.2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</row>
    <row r="643" spans="1:37" ht="13.2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</row>
    <row r="644" spans="1:37" ht="13.2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</row>
    <row r="645" spans="1:37" ht="13.2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</row>
    <row r="646" spans="1:37" ht="13.2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</row>
    <row r="647" spans="1:37" ht="13.2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</row>
    <row r="648" spans="1:37" ht="13.2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</row>
    <row r="649" spans="1:37" ht="13.2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</row>
    <row r="650" spans="1:37" ht="13.2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</row>
    <row r="651" spans="1:37" ht="13.2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</row>
    <row r="652" spans="1:37" ht="13.2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</row>
    <row r="653" spans="1:37" ht="13.2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</row>
    <row r="654" spans="1:37" ht="13.2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</row>
    <row r="655" spans="1:37" ht="13.2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</row>
    <row r="656" spans="1:37" ht="13.2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</row>
    <row r="657" spans="1:37" ht="13.2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</row>
    <row r="658" spans="1:37" ht="13.2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</row>
    <row r="659" spans="1:37" ht="13.2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</row>
    <row r="660" spans="1:37" ht="13.2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</row>
    <row r="661" spans="1:37" ht="13.2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</row>
    <row r="662" spans="1:37" ht="13.2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</row>
    <row r="663" spans="1:37" ht="13.2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</row>
    <row r="664" spans="1:37" ht="13.2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</row>
    <row r="665" spans="1:37" ht="13.2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</row>
    <row r="666" spans="1:37" ht="13.2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</row>
    <row r="667" spans="1:37" ht="13.2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</row>
    <row r="668" spans="1:37" ht="13.2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</row>
    <row r="669" spans="1:37" ht="13.2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</row>
    <row r="670" spans="1:37" ht="13.2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</row>
    <row r="671" spans="1:37" ht="13.2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</row>
    <row r="672" spans="1:37" ht="13.2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</row>
    <row r="673" spans="1:37" ht="13.2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</row>
    <row r="674" spans="1:37" ht="13.2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</row>
    <row r="675" spans="1:37" ht="13.2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</row>
    <row r="676" spans="1:37" ht="13.2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</row>
    <row r="677" spans="1:37" ht="13.2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</row>
    <row r="678" spans="1:37" ht="13.2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</row>
    <row r="679" spans="1:37" ht="13.2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</row>
    <row r="680" spans="1:37" ht="13.2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</row>
    <row r="681" spans="1:37" ht="13.2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</row>
    <row r="682" spans="1:37" ht="13.2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</row>
    <row r="683" spans="1:37" ht="13.2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</row>
    <row r="684" spans="1:37" ht="13.2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</row>
    <row r="685" spans="1:37" ht="13.2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</row>
    <row r="686" spans="1:37" ht="13.2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</row>
    <row r="687" spans="1:37" ht="13.2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</row>
    <row r="688" spans="1:37" ht="13.2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</row>
    <row r="689" spans="1:37" ht="13.2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</row>
    <row r="690" spans="1:37" ht="13.2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</row>
    <row r="691" spans="1:37" ht="13.2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</row>
    <row r="692" spans="1:37" ht="13.2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</row>
    <row r="693" spans="1:37" ht="13.2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</row>
    <row r="694" spans="1:37" ht="13.2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</row>
    <row r="695" spans="1:37" ht="13.2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</row>
    <row r="696" spans="1:37" ht="13.2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</row>
    <row r="697" spans="1:37" ht="13.2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</row>
    <row r="698" spans="1:37" ht="13.2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</row>
    <row r="699" spans="1:37" ht="13.2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</row>
    <row r="700" spans="1:37" ht="13.2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</row>
    <row r="701" spans="1:37" ht="13.2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</row>
    <row r="702" spans="1:37" ht="13.2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</row>
    <row r="703" spans="1:37" ht="13.2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</row>
    <row r="704" spans="1:37" ht="13.2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</row>
    <row r="705" spans="1:37" ht="13.2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</row>
    <row r="706" spans="1:37" ht="13.2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</row>
    <row r="707" spans="1:37" ht="13.2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</row>
    <row r="708" spans="1:37" ht="13.2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</row>
    <row r="709" spans="1:37" ht="13.2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</row>
    <row r="710" spans="1:37" ht="13.2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</row>
    <row r="711" spans="1:37" ht="13.2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</row>
    <row r="712" spans="1:37" ht="13.2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</row>
    <row r="713" spans="1:37" ht="13.2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</row>
    <row r="714" spans="1:37" ht="13.2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</row>
    <row r="715" spans="1:37" ht="13.2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</row>
    <row r="716" spans="1:37" ht="13.2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</row>
    <row r="717" spans="1:37" ht="13.2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</row>
    <row r="718" spans="1:37" ht="13.2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</row>
    <row r="719" spans="1:37" ht="13.2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</row>
    <row r="720" spans="1:37" ht="13.2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</row>
    <row r="721" spans="1:37" ht="13.2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</row>
    <row r="722" spans="1:37" ht="13.2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</row>
    <row r="723" spans="1:37" ht="13.2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</row>
    <row r="724" spans="1:37" ht="13.2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</row>
    <row r="725" spans="1:37" ht="13.2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</row>
    <row r="726" spans="1:37" ht="13.2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</row>
    <row r="727" spans="1:37" ht="13.2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</row>
    <row r="728" spans="1:37" ht="13.2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</row>
    <row r="729" spans="1:37" ht="13.2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</row>
    <row r="730" spans="1:37" ht="13.2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</row>
    <row r="731" spans="1:37" ht="13.2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</row>
    <row r="732" spans="1:37" ht="13.2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</row>
    <row r="733" spans="1:37" ht="13.2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</row>
    <row r="734" spans="1:37" ht="13.2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</row>
    <row r="735" spans="1:37" ht="13.2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</row>
    <row r="736" spans="1:37" ht="13.2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</row>
    <row r="737" spans="1:37" ht="13.2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</row>
    <row r="738" spans="1:37" ht="13.2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</row>
    <row r="739" spans="1:37" ht="13.2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</row>
    <row r="740" spans="1:37" ht="13.2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</row>
    <row r="741" spans="1:37" ht="13.2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</row>
    <row r="742" spans="1:37" ht="13.2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</row>
    <row r="743" spans="1:37" ht="13.2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</row>
    <row r="744" spans="1:37" ht="13.2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</row>
    <row r="745" spans="1:37" ht="13.2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</row>
    <row r="746" spans="1:37" ht="13.2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</row>
    <row r="747" spans="1:37" ht="13.2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</row>
    <row r="748" spans="1:37" ht="13.2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</row>
    <row r="749" spans="1:37" ht="13.2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</row>
    <row r="750" spans="1:37" ht="13.2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</row>
    <row r="751" spans="1:37" ht="13.2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</row>
    <row r="752" spans="1:37" ht="13.2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</row>
    <row r="753" spans="1:37" ht="13.2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</row>
    <row r="754" spans="1:37" ht="13.2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</row>
    <row r="755" spans="1:37" ht="13.2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</row>
    <row r="756" spans="1:37" ht="13.2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</row>
    <row r="757" spans="1:37" ht="13.2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</row>
    <row r="758" spans="1:37" ht="13.2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</row>
    <row r="759" spans="1:37" ht="13.2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</row>
    <row r="760" spans="1:37" ht="13.2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</row>
    <row r="761" spans="1:37" ht="13.2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</row>
    <row r="762" spans="1:37" ht="13.2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</row>
    <row r="763" spans="1:37" ht="13.2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</row>
    <row r="764" spans="1:37" ht="13.2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</row>
    <row r="765" spans="1:37" ht="13.2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</row>
    <row r="766" spans="1:37" ht="13.2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</row>
    <row r="767" spans="1:37" ht="13.2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</row>
    <row r="768" spans="1:37" ht="13.2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</row>
    <row r="769" spans="1:37" ht="13.2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</row>
    <row r="770" spans="1:37" ht="13.2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</row>
    <row r="771" spans="1:37" ht="13.2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</row>
    <row r="772" spans="1:37" ht="13.2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</row>
    <row r="773" spans="1:37" ht="13.2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</row>
    <row r="774" spans="1:37" ht="13.2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</row>
    <row r="775" spans="1:37" ht="13.2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</row>
    <row r="776" spans="1:37" ht="13.2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</row>
    <row r="777" spans="1:37" ht="13.2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</row>
    <row r="778" spans="1:37" ht="13.2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</row>
    <row r="779" spans="1:37" ht="13.2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</row>
    <row r="780" spans="1:37" ht="13.2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</row>
    <row r="781" spans="1:37" ht="13.2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</row>
    <row r="782" spans="1:37" ht="13.2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</row>
    <row r="783" spans="1:37" ht="13.2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</row>
    <row r="784" spans="1:37" ht="13.2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</row>
    <row r="785" spans="1:37" ht="13.2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</row>
    <row r="786" spans="1:37" ht="13.2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</row>
    <row r="787" spans="1:37" ht="13.2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</row>
    <row r="788" spans="1:37" ht="13.2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</row>
    <row r="789" spans="1:37" ht="13.2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</row>
    <row r="790" spans="1:37" ht="13.2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</row>
    <row r="791" spans="1:37" ht="13.2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</row>
    <row r="792" spans="1:37" ht="13.2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</row>
    <row r="793" spans="1:37" ht="13.2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</row>
    <row r="794" spans="1:37" ht="13.2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</row>
    <row r="795" spans="1:37" ht="13.2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</row>
    <row r="796" spans="1:37" ht="13.2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</row>
    <row r="797" spans="1:37" ht="13.2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</row>
    <row r="798" spans="1:37" ht="13.2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</row>
    <row r="799" spans="1:37" ht="13.2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</row>
    <row r="800" spans="1:37" ht="13.2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</row>
    <row r="801" spans="1:37" ht="13.2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</row>
    <row r="802" spans="1:37" ht="13.2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</row>
    <row r="803" spans="1:37" ht="13.2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</row>
    <row r="804" spans="1:37" ht="13.2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</row>
    <row r="805" spans="1:37" ht="13.2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</row>
    <row r="806" spans="1:37" ht="13.2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</row>
    <row r="807" spans="1:37" ht="13.2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</row>
    <row r="808" spans="1:37" ht="13.2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</row>
    <row r="809" spans="1:37" ht="13.2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</row>
    <row r="810" spans="1:37" ht="13.2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</row>
    <row r="811" spans="1:37" ht="13.2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</row>
    <row r="812" spans="1:37" ht="13.2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</row>
    <row r="813" spans="1:37" ht="13.2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</row>
    <row r="814" spans="1:37" ht="13.2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</row>
    <row r="815" spans="1:37" ht="13.2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</row>
    <row r="816" spans="1:37" ht="13.2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</row>
    <row r="817" spans="1:37" ht="13.2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</row>
    <row r="818" spans="1:37" ht="13.2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</row>
    <row r="819" spans="1:37" ht="13.2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</row>
    <row r="820" spans="1:37" ht="13.2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</row>
    <row r="821" spans="1:37" ht="13.2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</row>
    <row r="822" spans="1:37" ht="13.2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</row>
    <row r="823" spans="1:37" ht="13.2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</row>
    <row r="824" spans="1:37" ht="13.2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</row>
    <row r="825" spans="1:37" ht="13.2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</row>
    <row r="826" spans="1:37" ht="13.2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</row>
    <row r="827" spans="1:37" ht="13.2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</row>
    <row r="828" spans="1:37" ht="13.2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</row>
    <row r="829" spans="1:37" ht="13.2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</row>
    <row r="830" spans="1:37" ht="13.2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</row>
    <row r="831" spans="1:37" ht="13.2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</row>
    <row r="832" spans="1:37" ht="13.2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</row>
    <row r="833" spans="1:37" ht="13.2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</row>
    <row r="834" spans="1:37" ht="13.2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</row>
    <row r="835" spans="1:37" ht="13.2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</row>
    <row r="836" spans="1:37" ht="13.2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</row>
    <row r="837" spans="1:37" ht="13.2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</row>
    <row r="838" spans="1:37" ht="13.2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</row>
    <row r="839" spans="1:37" ht="13.2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</row>
    <row r="840" spans="1:37" ht="13.2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</row>
    <row r="841" spans="1:37" ht="13.2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</row>
    <row r="842" spans="1:37" ht="13.2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</row>
    <row r="843" spans="1:37" ht="13.2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</row>
    <row r="844" spans="1:37" ht="13.2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</row>
    <row r="845" spans="1:37" ht="13.2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</row>
    <row r="846" spans="1:37" ht="13.2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</row>
    <row r="847" spans="1:37" ht="13.2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</row>
    <row r="848" spans="1:37" ht="13.2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</row>
    <row r="849" spans="1:37" ht="13.2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</row>
    <row r="850" spans="1:37" ht="13.2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</row>
    <row r="851" spans="1:37" ht="13.2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</row>
    <row r="852" spans="1:37" ht="13.2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</row>
    <row r="853" spans="1:37" ht="13.2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</row>
    <row r="854" spans="1:37" ht="13.2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</row>
    <row r="855" spans="1:37" ht="13.2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</row>
    <row r="856" spans="1:37" ht="13.2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</row>
    <row r="857" spans="1:37" ht="13.2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</row>
    <row r="858" spans="1:37" ht="13.2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</row>
    <row r="859" spans="1:37" ht="13.2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</row>
    <row r="860" spans="1:37" ht="13.2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</row>
    <row r="861" spans="1:37" ht="13.2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</row>
    <row r="862" spans="1:37" ht="13.2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</row>
    <row r="863" spans="1:37" ht="13.2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</row>
    <row r="864" spans="1:37" ht="13.2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</row>
    <row r="865" spans="1:37" ht="13.2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</row>
    <row r="866" spans="1:37" ht="13.2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</row>
    <row r="867" spans="1:37" ht="13.2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</row>
    <row r="868" spans="1:37" ht="13.2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</row>
    <row r="869" spans="1:37" ht="13.2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</row>
    <row r="870" spans="1:37" ht="13.2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</row>
    <row r="871" spans="1:37" ht="13.2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</row>
    <row r="872" spans="1:37" ht="13.2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</row>
    <row r="873" spans="1:37" ht="13.2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</row>
    <row r="874" spans="1:37" ht="13.2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</row>
    <row r="875" spans="1:37" ht="13.2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</row>
    <row r="876" spans="1:37" ht="13.2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</row>
    <row r="877" spans="1:37" ht="13.2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</row>
    <row r="878" spans="1:37" ht="13.2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</row>
    <row r="879" spans="1:37" ht="13.2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</row>
    <row r="880" spans="1:37" ht="13.2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</row>
    <row r="881" spans="1:37" ht="13.2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</row>
    <row r="882" spans="1:37" ht="13.2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</row>
    <row r="883" spans="1:37" ht="13.2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</row>
    <row r="884" spans="1:37" ht="13.2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</row>
    <row r="885" spans="1:37" ht="13.2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</row>
    <row r="886" spans="1:37" ht="13.2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</row>
    <row r="887" spans="1:37" ht="13.2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</row>
    <row r="888" spans="1:37" ht="13.2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</row>
    <row r="889" spans="1:37" ht="13.2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</row>
    <row r="890" spans="1:37" ht="13.2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</row>
    <row r="891" spans="1:37" ht="13.2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</row>
    <row r="892" spans="1:37" ht="13.2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</row>
    <row r="893" spans="1:37" ht="13.2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</row>
    <row r="894" spans="1:37" ht="13.2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</row>
    <row r="895" spans="1:37" ht="13.2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</row>
    <row r="896" spans="1:37" ht="13.2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</row>
    <row r="897" spans="1:37" ht="13.2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</row>
    <row r="898" spans="1:37" ht="13.2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</row>
    <row r="899" spans="1:37" ht="13.2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</row>
    <row r="900" spans="1:37" ht="13.2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</row>
    <row r="901" spans="1:37" ht="13.2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</row>
    <row r="902" spans="1:37" ht="13.2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</row>
    <row r="903" spans="1:37" ht="13.2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</row>
    <row r="904" spans="1:37" ht="13.2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</row>
    <row r="905" spans="1:37" ht="13.2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</row>
    <row r="906" spans="1:37" ht="13.2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</row>
    <row r="907" spans="1:37" ht="13.2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</row>
    <row r="908" spans="1:37" ht="13.2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</row>
    <row r="909" spans="1:37" ht="13.2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</row>
    <row r="910" spans="1:37" ht="13.2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</row>
    <row r="911" spans="1:37" ht="13.2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</row>
    <row r="912" spans="1:37" ht="13.2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</row>
    <row r="913" spans="1:37" ht="13.2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</row>
    <row r="914" spans="1:37" ht="13.2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</row>
    <row r="915" spans="1:37" ht="13.2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</row>
    <row r="916" spans="1:37" ht="13.2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</row>
    <row r="917" spans="1:37" ht="13.2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</row>
    <row r="918" spans="1:37" ht="13.2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</row>
    <row r="919" spans="1:37" ht="13.2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</row>
    <row r="920" spans="1:37" ht="13.2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</row>
    <row r="921" spans="1:37" ht="13.2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</row>
    <row r="922" spans="1:37" ht="13.2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</row>
    <row r="923" spans="1:37" ht="13.2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</row>
    <row r="924" spans="1:37" ht="13.2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</row>
    <row r="925" spans="1:37" ht="13.2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</row>
    <row r="926" spans="1:37" ht="13.2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</row>
    <row r="927" spans="1:37" ht="13.2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</row>
    <row r="928" spans="1:37" ht="13.2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</row>
    <row r="929" spans="1:37" ht="13.2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</row>
    <row r="930" spans="1:37" ht="13.2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</row>
    <row r="931" spans="1:37" ht="13.2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</row>
    <row r="932" spans="1:37" ht="13.2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</row>
    <row r="933" spans="1:37" ht="13.2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</row>
    <row r="934" spans="1:37" ht="13.2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</row>
    <row r="935" spans="1:37" ht="13.2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</row>
    <row r="936" spans="1:37" ht="13.2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</row>
    <row r="937" spans="1:37" ht="13.2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</row>
    <row r="938" spans="1:37" ht="13.2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</row>
    <row r="939" spans="1:37" ht="13.2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</row>
    <row r="940" spans="1:37" ht="13.2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</row>
    <row r="941" spans="1:37" ht="13.2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</row>
    <row r="942" spans="1:37" ht="13.2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</row>
    <row r="943" spans="1:37" ht="13.2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</row>
    <row r="944" spans="1:37" ht="13.2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</row>
    <row r="945" spans="1:37" ht="13.2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</row>
    <row r="946" spans="1:37" ht="13.2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</row>
    <row r="947" spans="1:37" ht="13.2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</row>
    <row r="948" spans="1:37" ht="13.2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</row>
    <row r="949" spans="1:37" ht="13.2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</row>
    <row r="950" spans="1:37" ht="13.2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</row>
    <row r="951" spans="1:37" ht="13.2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</row>
    <row r="952" spans="1:37" ht="13.2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</row>
    <row r="953" spans="1:37" ht="13.2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</row>
    <row r="954" spans="1:37" ht="13.2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</row>
    <row r="955" spans="1:37" ht="13.2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</row>
    <row r="956" spans="1:37" ht="13.2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</row>
    <row r="957" spans="1:37" ht="13.2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</row>
    <row r="958" spans="1:37" ht="13.2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</row>
    <row r="959" spans="1:37" ht="13.2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</row>
    <row r="960" spans="1:37" ht="13.2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</row>
    <row r="961" spans="1:37" ht="13.2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</row>
    <row r="962" spans="1:37" ht="13.2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</row>
    <row r="963" spans="1:37" ht="13.2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</row>
    <row r="964" spans="1:37" ht="13.2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</row>
    <row r="965" spans="1:37" ht="13.2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</row>
    <row r="966" spans="1:37" ht="13.2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</row>
    <row r="967" spans="1:37" ht="13.2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</row>
    <row r="968" spans="1:37" ht="13.2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</row>
    <row r="969" spans="1:37" ht="13.2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</row>
    <row r="970" spans="1:37" ht="13.2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</row>
    <row r="971" spans="1:37" ht="13.2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</row>
    <row r="972" spans="1:37" ht="13.2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</row>
    <row r="973" spans="1:37" ht="13.2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</row>
    <row r="974" spans="1:37" ht="13.2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</row>
    <row r="975" spans="1:37" ht="13.2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</row>
    <row r="976" spans="1:37" ht="13.2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</row>
    <row r="977" spans="1:37" ht="13.2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</row>
    <row r="978" spans="1:37" ht="13.2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</row>
    <row r="979" spans="1:37" ht="13.2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</row>
    <row r="980" spans="1:37" ht="13.2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</row>
    <row r="981" spans="1:37" ht="13.2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</row>
    <row r="982" spans="1:37" ht="13.2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</row>
    <row r="983" spans="1:37" ht="13.2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</row>
    <row r="984" spans="1:37" ht="13.2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</row>
    <row r="985" spans="1:37" ht="13.2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</row>
    <row r="986" spans="1:37" ht="13.2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</row>
    <row r="987" spans="1:37" ht="13.2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</row>
    <row r="988" spans="1:37" ht="13.2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</row>
    <row r="989" spans="1:37" ht="13.2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</row>
    <row r="990" spans="1:37" ht="13.2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</row>
    <row r="991" spans="1:37" ht="13.2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</row>
    <row r="992" spans="1:37" ht="13.2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</row>
    <row r="993" spans="1:37" ht="13.2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</row>
    <row r="994" spans="1:37" ht="13.2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</row>
    <row r="995" spans="1:37" ht="13.2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</row>
    <row r="996" spans="1:37" ht="13.2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</row>
    <row r="997" spans="1:37" ht="13.2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</row>
    <row r="998" spans="1:37" ht="13.2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</row>
    <row r="999" spans="1:37" ht="13.2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</row>
    <row r="1000" spans="1:37" ht="13.2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</row>
    <row r="1001" spans="1:37" ht="13.2" x14ac:dyDescent="0.25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  <c r="AC1001" s="2"/>
      <c r="AD1001" s="2"/>
      <c r="AE1001" s="2"/>
      <c r="AF1001" s="2"/>
      <c r="AG1001" s="2"/>
      <c r="AH1001" s="2"/>
      <c r="AI1001" s="2"/>
      <c r="AJ1001" s="2"/>
      <c r="AK1001" s="2"/>
    </row>
    <row r="1002" spans="1:37" ht="13.2" x14ac:dyDescent="0.25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  <c r="AB1002" s="2"/>
      <c r="AC1002" s="2"/>
      <c r="AD1002" s="2"/>
      <c r="AE1002" s="2"/>
      <c r="AF1002" s="2"/>
      <c r="AG1002" s="2"/>
      <c r="AH1002" s="2"/>
      <c r="AI1002" s="2"/>
      <c r="AJ1002" s="2"/>
      <c r="AK1002" s="2"/>
    </row>
    <row r="1003" spans="1:37" ht="13.2" x14ac:dyDescent="0.25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  <c r="AB1003" s="2"/>
      <c r="AC1003" s="2"/>
      <c r="AD1003" s="2"/>
      <c r="AE1003" s="2"/>
      <c r="AF1003" s="2"/>
      <c r="AG1003" s="2"/>
      <c r="AH1003" s="2"/>
      <c r="AI1003" s="2"/>
      <c r="AJ1003" s="2"/>
      <c r="AK1003" s="2"/>
    </row>
    <row r="1004" spans="1:37" ht="13.2" x14ac:dyDescent="0.25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  <c r="AB1004" s="2"/>
      <c r="AC1004" s="2"/>
      <c r="AD1004" s="2"/>
      <c r="AE1004" s="2"/>
      <c r="AF1004" s="2"/>
      <c r="AG1004" s="2"/>
      <c r="AH1004" s="2"/>
      <c r="AI1004" s="2"/>
      <c r="AJ1004" s="2"/>
      <c r="AK1004" s="2"/>
    </row>
    <row r="1005" spans="1:37" ht="13.2" x14ac:dyDescent="0.25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  <c r="AB1005" s="2"/>
      <c r="AC1005" s="2"/>
      <c r="AD1005" s="2"/>
      <c r="AE1005" s="2"/>
      <c r="AF1005" s="2"/>
      <c r="AG1005" s="2"/>
      <c r="AH1005" s="2"/>
      <c r="AI1005" s="2"/>
      <c r="AJ1005" s="2"/>
      <c r="AK1005" s="2"/>
    </row>
    <row r="1006" spans="1:37" ht="13.2" x14ac:dyDescent="0.25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  <c r="AB1006" s="2"/>
      <c r="AC1006" s="2"/>
      <c r="AD1006" s="2"/>
      <c r="AE1006" s="2"/>
      <c r="AF1006" s="2"/>
      <c r="AG1006" s="2"/>
      <c r="AH1006" s="2"/>
      <c r="AI1006" s="2"/>
      <c r="AJ1006" s="2"/>
      <c r="AK1006" s="2"/>
    </row>
    <row r="1007" spans="1:37" ht="13.2" x14ac:dyDescent="0.25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  <c r="AB1007" s="2"/>
      <c r="AC1007" s="2"/>
      <c r="AD1007" s="2"/>
      <c r="AE1007" s="2"/>
      <c r="AF1007" s="2"/>
      <c r="AG1007" s="2"/>
      <c r="AH1007" s="2"/>
      <c r="AI1007" s="2"/>
      <c r="AJ1007" s="2"/>
      <c r="AK1007" s="2"/>
    </row>
    <row r="1008" spans="1:37" ht="13.2" x14ac:dyDescent="0.25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  <c r="AB1008" s="2"/>
      <c r="AC1008" s="2"/>
      <c r="AD1008" s="2"/>
      <c r="AE1008" s="2"/>
      <c r="AF1008" s="2"/>
      <c r="AG1008" s="2"/>
      <c r="AH1008" s="2"/>
      <c r="AI1008" s="2"/>
      <c r="AJ1008" s="2"/>
      <c r="AK1008" s="2"/>
    </row>
    <row r="1009" spans="1:37" ht="13.2" x14ac:dyDescent="0.25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  <c r="AA1009" s="2"/>
      <c r="AB1009" s="2"/>
      <c r="AC1009" s="2"/>
      <c r="AD1009" s="2"/>
      <c r="AE1009" s="2"/>
      <c r="AF1009" s="2"/>
      <c r="AG1009" s="2"/>
      <c r="AH1009" s="2"/>
      <c r="AI1009" s="2"/>
      <c r="AJ1009" s="2"/>
      <c r="AK1009" s="2"/>
    </row>
    <row r="1010" spans="1:37" ht="13.2" x14ac:dyDescent="0.25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  <c r="AA1010" s="2"/>
      <c r="AB1010" s="2"/>
      <c r="AC1010" s="2"/>
      <c r="AD1010" s="2"/>
      <c r="AE1010" s="2"/>
      <c r="AF1010" s="2"/>
      <c r="AG1010" s="2"/>
      <c r="AH1010" s="2"/>
      <c r="AI1010" s="2"/>
      <c r="AJ1010" s="2"/>
      <c r="AK1010" s="2"/>
    </row>
    <row r="1011" spans="1:37" ht="13.2" x14ac:dyDescent="0.25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  <c r="AA1011" s="2"/>
      <c r="AB1011" s="2"/>
      <c r="AC1011" s="2"/>
      <c r="AD1011" s="2"/>
      <c r="AE1011" s="2"/>
      <c r="AF1011" s="2"/>
      <c r="AG1011" s="2"/>
      <c r="AH1011" s="2"/>
      <c r="AI1011" s="2"/>
      <c r="AJ1011" s="2"/>
      <c r="AK1011" s="2"/>
    </row>
    <row r="1012" spans="1:37" ht="13.2" x14ac:dyDescent="0.25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  <c r="AA1012" s="2"/>
      <c r="AB1012" s="2"/>
      <c r="AC1012" s="2"/>
      <c r="AD1012" s="2"/>
      <c r="AE1012" s="2"/>
      <c r="AF1012" s="2"/>
      <c r="AG1012" s="2"/>
      <c r="AH1012" s="2"/>
      <c r="AI1012" s="2"/>
      <c r="AJ1012" s="2"/>
      <c r="AK1012" s="2"/>
    </row>
    <row r="1013" spans="1:37" ht="13.2" x14ac:dyDescent="0.25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  <c r="AA1013" s="2"/>
      <c r="AB1013" s="2"/>
      <c r="AC1013" s="2"/>
      <c r="AD1013" s="2"/>
      <c r="AE1013" s="2"/>
      <c r="AF1013" s="2"/>
      <c r="AG1013" s="2"/>
      <c r="AH1013" s="2"/>
      <c r="AI1013" s="2"/>
      <c r="AJ1013" s="2"/>
      <c r="AK1013" s="2"/>
    </row>
    <row r="1014" spans="1:37" ht="13.2" x14ac:dyDescent="0.25">
      <c r="A1014" s="2"/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  <c r="Y1014" s="2"/>
      <c r="Z1014" s="2"/>
      <c r="AA1014" s="2"/>
      <c r="AB1014" s="2"/>
      <c r="AC1014" s="2"/>
      <c r="AD1014" s="2"/>
      <c r="AE1014" s="2"/>
      <c r="AF1014" s="2"/>
      <c r="AG1014" s="2"/>
      <c r="AH1014" s="2"/>
      <c r="AI1014" s="2"/>
      <c r="AJ1014" s="2"/>
      <c r="AK1014" s="2"/>
    </row>
    <row r="1015" spans="1:37" ht="13.2" x14ac:dyDescent="0.25">
      <c r="A1015" s="2"/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  <c r="X1015" s="2"/>
      <c r="Y1015" s="2"/>
      <c r="Z1015" s="2"/>
      <c r="AA1015" s="2"/>
      <c r="AB1015" s="2"/>
      <c r="AC1015" s="2"/>
      <c r="AD1015" s="2"/>
      <c r="AE1015" s="2"/>
      <c r="AF1015" s="2"/>
      <c r="AG1015" s="2"/>
      <c r="AH1015" s="2"/>
      <c r="AI1015" s="2"/>
      <c r="AJ1015" s="2"/>
      <c r="AK1015" s="2"/>
    </row>
    <row r="1016" spans="1:37" ht="13.2" x14ac:dyDescent="0.25">
      <c r="A1016" s="2"/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  <c r="X1016" s="2"/>
      <c r="Y1016" s="2"/>
      <c r="Z1016" s="2"/>
      <c r="AA1016" s="2"/>
      <c r="AB1016" s="2"/>
      <c r="AC1016" s="2"/>
      <c r="AD1016" s="2"/>
      <c r="AE1016" s="2"/>
      <c r="AF1016" s="2"/>
      <c r="AG1016" s="2"/>
      <c r="AH1016" s="2"/>
      <c r="AI1016" s="2"/>
      <c r="AJ1016" s="2"/>
      <c r="AK1016" s="2"/>
    </row>
    <row r="1017" spans="1:37" ht="13.2" x14ac:dyDescent="0.25">
      <c r="A1017" s="2"/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  <c r="W1017" s="2"/>
      <c r="X1017" s="2"/>
      <c r="Y1017" s="2"/>
      <c r="Z1017" s="2"/>
      <c r="AA1017" s="2"/>
      <c r="AB1017" s="2"/>
      <c r="AC1017" s="2"/>
      <c r="AD1017" s="2"/>
      <c r="AE1017" s="2"/>
      <c r="AF1017" s="2"/>
      <c r="AG1017" s="2"/>
      <c r="AH1017" s="2"/>
      <c r="AI1017" s="2"/>
      <c r="AJ1017" s="2"/>
      <c r="AK1017" s="2"/>
    </row>
    <row r="1018" spans="1:37" ht="13.2" x14ac:dyDescent="0.25">
      <c r="A1018" s="2"/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  <c r="W1018" s="2"/>
      <c r="X1018" s="2"/>
      <c r="Y1018" s="2"/>
      <c r="Z1018" s="2"/>
      <c r="AA1018" s="2"/>
      <c r="AB1018" s="2"/>
      <c r="AC1018" s="2"/>
      <c r="AD1018" s="2"/>
      <c r="AE1018" s="2"/>
      <c r="AF1018" s="2"/>
      <c r="AG1018" s="2"/>
      <c r="AH1018" s="2"/>
      <c r="AI1018" s="2"/>
      <c r="AJ1018" s="2"/>
      <c r="AK1018" s="2"/>
    </row>
    <row r="1019" spans="1:37" ht="13.2" x14ac:dyDescent="0.25">
      <c r="A1019" s="2"/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  <c r="W1019" s="2"/>
      <c r="X1019" s="2"/>
      <c r="Y1019" s="2"/>
      <c r="Z1019" s="2"/>
      <c r="AA1019" s="2"/>
      <c r="AB1019" s="2"/>
      <c r="AC1019" s="2"/>
      <c r="AD1019" s="2"/>
      <c r="AE1019" s="2"/>
      <c r="AF1019" s="2"/>
      <c r="AG1019" s="2"/>
      <c r="AH1019" s="2"/>
      <c r="AI1019" s="2"/>
      <c r="AJ1019" s="2"/>
      <c r="AK1019" s="2"/>
    </row>
    <row r="1020" spans="1:37" ht="13.2" x14ac:dyDescent="0.25">
      <c r="A1020" s="2"/>
      <c r="B1020" s="2"/>
      <c r="C1020" s="2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  <c r="W1020" s="2"/>
      <c r="X1020" s="2"/>
      <c r="Y1020" s="2"/>
      <c r="Z1020" s="2"/>
      <c r="AA1020" s="2"/>
      <c r="AB1020" s="2"/>
      <c r="AC1020" s="2"/>
      <c r="AD1020" s="2"/>
      <c r="AE1020" s="2"/>
      <c r="AF1020" s="2"/>
      <c r="AG1020" s="2"/>
      <c r="AH1020" s="2"/>
      <c r="AI1020" s="2"/>
      <c r="AJ1020" s="2"/>
      <c r="AK1020" s="2"/>
    </row>
    <row r="1021" spans="1:37" ht="13.2" x14ac:dyDescent="0.25">
      <c r="A1021" s="2"/>
      <c r="B1021" s="2"/>
      <c r="C1021" s="2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  <c r="W1021" s="2"/>
      <c r="X1021" s="2"/>
      <c r="Y1021" s="2"/>
      <c r="Z1021" s="2"/>
      <c r="AA1021" s="2"/>
      <c r="AB1021" s="2"/>
      <c r="AC1021" s="2"/>
      <c r="AD1021" s="2"/>
      <c r="AE1021" s="2"/>
      <c r="AF1021" s="2"/>
      <c r="AG1021" s="2"/>
      <c r="AH1021" s="2"/>
      <c r="AI1021" s="2"/>
      <c r="AJ1021" s="2"/>
      <c r="AK1021" s="2"/>
    </row>
  </sheetData>
  <mergeCells count="9">
    <mergeCell ref="U3:U4"/>
    <mergeCell ref="V3:V4"/>
    <mergeCell ref="A1:B1"/>
    <mergeCell ref="A3:A4"/>
    <mergeCell ref="B3:B4"/>
    <mergeCell ref="C3:C4"/>
    <mergeCell ref="P3:P4"/>
    <mergeCell ref="Q3:Q4"/>
    <mergeCell ref="R3:T3"/>
  </mergeCells>
  <conditionalFormatting sqref="V5:V13 V15:V41">
    <cfRule type="cellIs" dxfId="0" priority="1" operator="greaterThan">
      <formula>"100%"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БДР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2024-08-29T07:37:32Z</dcterms:modified>
  <dc:description>Подготовлено экспертами Актион-МЦФЭР</dc:description>
</cp:coreProperties>
</file>